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urdineT\Desktop\Echéancier\"/>
    </mc:Choice>
  </mc:AlternateContent>
  <bookViews>
    <workbookView xWindow="0" yWindow="0" windowWidth="23250" windowHeight="9735" tabRatio="629"/>
  </bookViews>
  <sheets>
    <sheet name="COR" sheetId="11" r:id="rId1"/>
    <sheet name="CPE " sheetId="12" r:id="rId2"/>
    <sheet name="CPA " sheetId="13" r:id="rId3"/>
    <sheet name="ANNEXE AU COR" sheetId="9" r:id="rId4"/>
    <sheet name="Feuil1" sheetId="10" state="hidden" r:id="rId5"/>
  </sheets>
  <definedNames>
    <definedName name="_xlnm.Print_Titles" localSheetId="3">'ANNEXE AU COR'!$1:$5</definedName>
    <definedName name="_xlnm.Print_Titles" localSheetId="0">COR!$1:$4</definedName>
    <definedName name="_xlnm.Print_Titles" localSheetId="2">'CPA '!$1:$4</definedName>
    <definedName name="_xlnm.Print_Titles" localSheetId="4">Feuil1!$1:$5</definedName>
    <definedName name="_xlnm.Print_Area" localSheetId="3">'ANNEXE AU COR'!$A$1:$AS$23</definedName>
    <definedName name="_xlnm.Print_Area" localSheetId="0">COR!$A$1:$Y$7</definedName>
    <definedName name="_xlnm.Print_Area" localSheetId="2">'CPA '!$A$1:$H$64</definedName>
    <definedName name="_xlnm.Print_Area" localSheetId="4">Feuil1!$A$1:$X$66</definedName>
  </definedNames>
  <calcPr calcId="152511"/>
</workbook>
</file>

<file path=xl/calcChain.xml><?xml version="1.0" encoding="utf-8"?>
<calcChain xmlns="http://schemas.openxmlformats.org/spreadsheetml/2006/main">
  <c r="R5" i="11" l="1"/>
  <c r="Q5" i="11"/>
  <c r="H45" i="13" l="1"/>
  <c r="H44" i="13"/>
  <c r="H39" i="13"/>
  <c r="H30" i="13"/>
  <c r="H57" i="13" s="1"/>
  <c r="H29" i="13"/>
  <c r="H24" i="13"/>
  <c r="H20" i="13"/>
  <c r="H21" i="13" s="1"/>
  <c r="H15" i="13"/>
  <c r="H5" i="13"/>
  <c r="H52" i="13"/>
  <c r="H50" i="13"/>
  <c r="H51" i="13" s="1"/>
  <c r="H13" i="13"/>
  <c r="H11" i="13"/>
  <c r="H12" i="13" s="1"/>
  <c r="H14" i="13" s="1"/>
  <c r="C31" i="12"/>
  <c r="C23" i="12"/>
  <c r="C17" i="12"/>
  <c r="C8" i="12"/>
  <c r="L7" i="11"/>
  <c r="K7" i="11"/>
  <c r="J7" i="11"/>
  <c r="I7" i="11"/>
  <c r="H7" i="11"/>
  <c r="G7" i="11"/>
  <c r="F7" i="11"/>
  <c r="E7" i="11"/>
  <c r="D7" i="11"/>
  <c r="C7" i="11"/>
  <c r="B7" i="11"/>
  <c r="L65" i="10"/>
  <c r="K65" i="10"/>
  <c r="J65" i="10"/>
  <c r="I65" i="10"/>
  <c r="H65" i="10"/>
  <c r="G65" i="10"/>
  <c r="F65" i="10"/>
  <c r="E65" i="10"/>
  <c r="D65" i="10"/>
  <c r="C65" i="10"/>
  <c r="B65" i="10"/>
  <c r="P63" i="10"/>
  <c r="L62" i="10"/>
  <c r="S60" i="10" s="1"/>
  <c r="K62" i="10"/>
  <c r="T60" i="10" s="1"/>
  <c r="J62" i="10"/>
  <c r="I62" i="10"/>
  <c r="H62" i="10"/>
  <c r="G62" i="10"/>
  <c r="F62" i="10"/>
  <c r="E62" i="10"/>
  <c r="D62" i="10"/>
  <c r="C62" i="10"/>
  <c r="B62" i="10"/>
  <c r="P60" i="10"/>
  <c r="L59" i="10"/>
  <c r="K59" i="10"/>
  <c r="J59" i="10"/>
  <c r="I59" i="10"/>
  <c r="H59" i="10"/>
  <c r="G59" i="10"/>
  <c r="F59" i="10"/>
  <c r="E59" i="10"/>
  <c r="D59" i="10"/>
  <c r="C59" i="10"/>
  <c r="B59" i="10"/>
  <c r="P57" i="10"/>
  <c r="L56" i="10"/>
  <c r="K56" i="10"/>
  <c r="J56" i="10"/>
  <c r="I56" i="10"/>
  <c r="H56" i="10"/>
  <c r="G56" i="10"/>
  <c r="F56" i="10"/>
  <c r="E56" i="10"/>
  <c r="D56" i="10"/>
  <c r="C56" i="10"/>
  <c r="B56" i="10"/>
  <c r="P54" i="10"/>
  <c r="L53" i="10"/>
  <c r="K53" i="10"/>
  <c r="J53" i="10"/>
  <c r="I53" i="10"/>
  <c r="H53" i="10"/>
  <c r="G53" i="10"/>
  <c r="F53" i="10"/>
  <c r="E53" i="10"/>
  <c r="D53" i="10"/>
  <c r="C53" i="10"/>
  <c r="B53" i="10"/>
  <c r="P51" i="10"/>
  <c r="L50" i="10"/>
  <c r="S48" i="10" s="1"/>
  <c r="K50" i="10"/>
  <c r="J50" i="10"/>
  <c r="I50" i="10"/>
  <c r="H50" i="10"/>
  <c r="G50" i="10"/>
  <c r="F50" i="10"/>
  <c r="E50" i="10"/>
  <c r="D50" i="10"/>
  <c r="M48" i="10" s="1"/>
  <c r="Q48" i="10" s="1"/>
  <c r="C50" i="10"/>
  <c r="B50" i="10"/>
  <c r="P48" i="10"/>
  <c r="L47" i="10"/>
  <c r="S45" i="10" s="1"/>
  <c r="K47" i="10"/>
  <c r="J47" i="10"/>
  <c r="I47" i="10"/>
  <c r="H47" i="10"/>
  <c r="G47" i="10"/>
  <c r="F47" i="10"/>
  <c r="E47" i="10"/>
  <c r="D47" i="10"/>
  <c r="C47" i="10"/>
  <c r="B47" i="10"/>
  <c r="P45" i="10"/>
  <c r="L44" i="10"/>
  <c r="K44" i="10"/>
  <c r="J44" i="10"/>
  <c r="I44" i="10"/>
  <c r="H44" i="10"/>
  <c r="G44" i="10"/>
  <c r="F44" i="10"/>
  <c r="E44" i="10"/>
  <c r="D44" i="10"/>
  <c r="C44" i="10"/>
  <c r="B44" i="10"/>
  <c r="P42" i="10"/>
  <c r="M42" i="10"/>
  <c r="Q42" i="10" s="1"/>
  <c r="L41" i="10"/>
  <c r="K41" i="10"/>
  <c r="J41" i="10"/>
  <c r="I41" i="10"/>
  <c r="H41" i="10"/>
  <c r="G41" i="10"/>
  <c r="F41" i="10"/>
  <c r="E41" i="10"/>
  <c r="D41" i="10"/>
  <c r="C41" i="10"/>
  <c r="B41" i="10"/>
  <c r="S39" i="10"/>
  <c r="P39" i="10"/>
  <c r="L38" i="10"/>
  <c r="K38" i="10"/>
  <c r="T36" i="10" s="1"/>
  <c r="J38" i="10"/>
  <c r="I38" i="10"/>
  <c r="H38" i="10"/>
  <c r="G38" i="10"/>
  <c r="F38" i="10"/>
  <c r="E38" i="10"/>
  <c r="D38" i="10"/>
  <c r="C38" i="10"/>
  <c r="B38" i="10"/>
  <c r="P36" i="10"/>
  <c r="L35" i="10"/>
  <c r="K35" i="10"/>
  <c r="J35" i="10"/>
  <c r="I35" i="10"/>
  <c r="H35" i="10"/>
  <c r="G35" i="10"/>
  <c r="F35" i="10"/>
  <c r="E35" i="10"/>
  <c r="D35" i="10"/>
  <c r="C35" i="10"/>
  <c r="B35" i="10"/>
  <c r="M33" i="10" s="1"/>
  <c r="U33" i="10" s="1"/>
  <c r="P33" i="10"/>
  <c r="L32" i="10"/>
  <c r="K32" i="10"/>
  <c r="S30" i="10" s="1"/>
  <c r="J32" i="10"/>
  <c r="I32" i="10"/>
  <c r="H32" i="10"/>
  <c r="G32" i="10"/>
  <c r="F32" i="10"/>
  <c r="E32" i="10"/>
  <c r="D32" i="10"/>
  <c r="C32" i="10"/>
  <c r="B32" i="10"/>
  <c r="P30" i="10"/>
  <c r="L29" i="10"/>
  <c r="K29" i="10"/>
  <c r="J29" i="10"/>
  <c r="I29" i="10"/>
  <c r="H29" i="10"/>
  <c r="G29" i="10"/>
  <c r="F29" i="10"/>
  <c r="E29" i="10"/>
  <c r="D29" i="10"/>
  <c r="C29" i="10"/>
  <c r="B29" i="10"/>
  <c r="P27" i="10"/>
  <c r="L26" i="10"/>
  <c r="K26" i="10"/>
  <c r="J26" i="10"/>
  <c r="I26" i="10"/>
  <c r="H26" i="10"/>
  <c r="G26" i="10"/>
  <c r="F26" i="10"/>
  <c r="E26" i="10"/>
  <c r="D26" i="10"/>
  <c r="C26" i="10"/>
  <c r="B26" i="10"/>
  <c r="P24" i="10"/>
  <c r="L23" i="10"/>
  <c r="K23" i="10"/>
  <c r="J23" i="10"/>
  <c r="I23" i="10"/>
  <c r="H23" i="10"/>
  <c r="G23" i="10"/>
  <c r="F23" i="10"/>
  <c r="E23" i="10"/>
  <c r="D23" i="10"/>
  <c r="C23" i="10"/>
  <c r="B23" i="10"/>
  <c r="P21" i="10"/>
  <c r="L20" i="10"/>
  <c r="K20" i="10"/>
  <c r="J20" i="10"/>
  <c r="I20" i="10"/>
  <c r="H20" i="10"/>
  <c r="G20" i="10"/>
  <c r="F20" i="10"/>
  <c r="E20" i="10"/>
  <c r="D20" i="10"/>
  <c r="C20" i="10"/>
  <c r="B20" i="10"/>
  <c r="P18" i="10"/>
  <c r="L17" i="10"/>
  <c r="S15" i="10" s="1"/>
  <c r="K17" i="10"/>
  <c r="J17" i="10"/>
  <c r="I17" i="10"/>
  <c r="H17" i="10"/>
  <c r="G17" i="10"/>
  <c r="F17" i="10"/>
  <c r="E17" i="10"/>
  <c r="D17" i="10"/>
  <c r="M15" i="10" s="1"/>
  <c r="Q15" i="10" s="1"/>
  <c r="C17" i="10"/>
  <c r="B17" i="10"/>
  <c r="P15" i="10"/>
  <c r="L14" i="10"/>
  <c r="S12" i="10" s="1"/>
  <c r="K14" i="10"/>
  <c r="J14" i="10"/>
  <c r="I14" i="10"/>
  <c r="H14" i="10"/>
  <c r="G14" i="10"/>
  <c r="F14" i="10"/>
  <c r="E14" i="10"/>
  <c r="D14" i="10"/>
  <c r="C14" i="10"/>
  <c r="B14" i="10"/>
  <c r="P12" i="10"/>
  <c r="L11" i="10"/>
  <c r="K11" i="10"/>
  <c r="J11" i="10"/>
  <c r="I11" i="10"/>
  <c r="H11" i="10"/>
  <c r="G11" i="10"/>
  <c r="F11" i="10"/>
  <c r="E11" i="10"/>
  <c r="D11" i="10"/>
  <c r="C11" i="10"/>
  <c r="B11" i="10"/>
  <c r="P9" i="10"/>
  <c r="M9" i="10"/>
  <c r="U9" i="10" s="1"/>
  <c r="L8" i="10"/>
  <c r="K8" i="10"/>
  <c r="J8" i="10"/>
  <c r="I8" i="10"/>
  <c r="H8" i="10"/>
  <c r="G8" i="10"/>
  <c r="F8" i="10"/>
  <c r="E8" i="10"/>
  <c r="D8" i="10"/>
  <c r="C8" i="10"/>
  <c r="B8" i="10"/>
  <c r="S6" i="10"/>
  <c r="P6" i="10"/>
  <c r="M27" i="10" l="1"/>
  <c r="Q27" i="10" s="1"/>
  <c r="H36" i="13"/>
  <c r="H37" i="13" s="1"/>
  <c r="H38" i="13" s="1"/>
  <c r="T9" i="10"/>
  <c r="T21" i="10"/>
  <c r="S24" i="10"/>
  <c r="T27" i="10"/>
  <c r="T42" i="10"/>
  <c r="T54" i="10"/>
  <c r="S57" i="10"/>
  <c r="M60" i="10"/>
  <c r="Q60" i="10" s="1"/>
  <c r="S27" i="10"/>
  <c r="T15" i="10"/>
  <c r="M18" i="10"/>
  <c r="T18" i="10"/>
  <c r="M36" i="10"/>
  <c r="Q36" i="10" s="1"/>
  <c r="T48" i="10"/>
  <c r="M51" i="10"/>
  <c r="T51" i="10"/>
  <c r="M21" i="10"/>
  <c r="Q21" i="10" s="1"/>
  <c r="S21" i="10"/>
  <c r="S36" i="10"/>
  <c r="M54" i="10"/>
  <c r="Q54" i="10" s="1"/>
  <c r="S54" i="10"/>
  <c r="M63" i="10"/>
  <c r="U63" i="10" s="1"/>
  <c r="X63" i="10" s="1"/>
  <c r="T63" i="10"/>
  <c r="S9" i="10"/>
  <c r="M12" i="10"/>
  <c r="Q12" i="10" s="1"/>
  <c r="T12" i="10"/>
  <c r="S42" i="10"/>
  <c r="M45" i="10"/>
  <c r="T45" i="10"/>
  <c r="S63" i="10"/>
  <c r="M6" i="10"/>
  <c r="U6" i="10" s="1"/>
  <c r="T6" i="10"/>
  <c r="S18" i="10"/>
  <c r="M30" i="10"/>
  <c r="U30" i="10" s="1"/>
  <c r="T30" i="10"/>
  <c r="M39" i="10"/>
  <c r="T39" i="10"/>
  <c r="S51" i="10"/>
  <c r="M24" i="10"/>
  <c r="U24" i="10" s="1"/>
  <c r="T24" i="10"/>
  <c r="S33" i="10"/>
  <c r="M57" i="10"/>
  <c r="U57" i="10" s="1"/>
  <c r="T57" i="10"/>
  <c r="T5" i="11"/>
  <c r="M5" i="11"/>
  <c r="U5" i="11"/>
  <c r="H22" i="13"/>
  <c r="H23" i="13"/>
  <c r="H53" i="13"/>
  <c r="H55" i="13" s="1"/>
  <c r="C9" i="12"/>
  <c r="C10" i="12" s="1"/>
  <c r="C24" i="12"/>
  <c r="U45" i="10"/>
  <c r="Q45" i="10"/>
  <c r="W63" i="10"/>
  <c r="W9" i="10"/>
  <c r="X9" i="10"/>
  <c r="U18" i="10"/>
  <c r="Q18" i="10"/>
  <c r="X33" i="10"/>
  <c r="W33" i="10"/>
  <c r="U39" i="10"/>
  <c r="Q39" i="10"/>
  <c r="U51" i="10"/>
  <c r="Q51" i="10"/>
  <c r="Q9" i="10"/>
  <c r="U15" i="10"/>
  <c r="U27" i="10"/>
  <c r="U36" i="10"/>
  <c r="U42" i="10"/>
  <c r="U48" i="10"/>
  <c r="U54" i="10"/>
  <c r="U60" i="10"/>
  <c r="Q33" i="10"/>
  <c r="Q30" i="10" l="1"/>
  <c r="Q57" i="10"/>
  <c r="U12" i="10"/>
  <c r="Q63" i="10"/>
  <c r="U21" i="10"/>
  <c r="X21" i="10" s="1"/>
  <c r="V5" i="11"/>
  <c r="Q6" i="10"/>
  <c r="Q24" i="10"/>
  <c r="H59" i="13"/>
  <c r="H60" i="13" s="1"/>
  <c r="H58" i="13"/>
  <c r="H54" i="13"/>
  <c r="C27" i="12"/>
  <c r="C28" i="12" s="1"/>
  <c r="C25" i="12"/>
  <c r="C26" i="12" s="1"/>
  <c r="C30" i="12"/>
  <c r="Y5" i="11"/>
  <c r="X5" i="11"/>
  <c r="W54" i="10"/>
  <c r="X54" i="10"/>
  <c r="W42" i="10"/>
  <c r="X42" i="10"/>
  <c r="W15" i="10"/>
  <c r="X15" i="10"/>
  <c r="W60" i="10"/>
  <c r="X60" i="10"/>
  <c r="W48" i="10"/>
  <c r="X48" i="10"/>
  <c r="W36" i="10"/>
  <c r="X36" i="10"/>
  <c r="W21" i="10"/>
  <c r="X51" i="10"/>
  <c r="W51" i="10"/>
  <c r="X39" i="10"/>
  <c r="W39" i="10"/>
  <c r="X30" i="10"/>
  <c r="W30" i="10"/>
  <c r="X18" i="10"/>
  <c r="W18" i="10"/>
  <c r="W6" i="10"/>
  <c r="X6" i="10"/>
  <c r="X57" i="10"/>
  <c r="W57" i="10"/>
  <c r="X45" i="10"/>
  <c r="W45" i="10"/>
  <c r="X24" i="10"/>
  <c r="W24" i="10"/>
  <c r="X12" i="10"/>
  <c r="W12" i="10"/>
  <c r="W27" i="10"/>
  <c r="X27" i="10"/>
  <c r="C36" i="12" l="1"/>
  <c r="C33" i="12"/>
  <c r="C35" i="12" s="1"/>
  <c r="C32" i="12"/>
  <c r="C38" i="12" s="1"/>
  <c r="C34" i="12" l="1"/>
</calcChain>
</file>

<file path=xl/comments1.xml><?xml version="1.0" encoding="utf-8"?>
<comments xmlns="http://schemas.openxmlformats.org/spreadsheetml/2006/main">
  <authors>
    <author>Cecile</author>
  </authors>
  <commentList>
    <comment ref="G29" authorId="0" shapeId="0">
      <text>
        <r>
          <rPr>
            <sz val="9"/>
            <color indexed="81"/>
            <rFont val="Tahoma"/>
            <family val="2"/>
          </rPr>
          <t xml:space="preserve">cette case est à compléter pour les HE qui possèdent des temporaires qui portent le titre de "rédacteur" en raison de quelques jours de travail antérieurs au Décret.
</t>
        </r>
      </text>
    </comment>
  </commentList>
</comments>
</file>

<file path=xl/sharedStrings.xml><?xml version="1.0" encoding="utf-8"?>
<sst xmlns="http://schemas.openxmlformats.org/spreadsheetml/2006/main" count="304" uniqueCount="209">
  <si>
    <t>2.</t>
  </si>
  <si>
    <t>4.</t>
  </si>
  <si>
    <t>Sous-Total sans les first</t>
  </si>
  <si>
    <t>Allocation globale</t>
  </si>
  <si>
    <t>% budgétaire : au minimum 85 % (Appl. Art.31§3 du décret du 09/09/96)</t>
  </si>
  <si>
    <t>A</t>
  </si>
  <si>
    <t>B</t>
  </si>
  <si>
    <t>C</t>
  </si>
  <si>
    <t>D</t>
  </si>
  <si>
    <t>Règle : maximum 10 % du montant des rémunértions du personnel organique (sous-total A)</t>
  </si>
  <si>
    <t>Personnel administratif contractuel</t>
  </si>
  <si>
    <t>Régle : minimum 5% de l'AG</t>
  </si>
  <si>
    <t>Maîtres assistants TC</t>
  </si>
  <si>
    <t xml:space="preserve"> Maîtres de formation pratique et Maîtres principaux de formation pratique                                                                                     </t>
  </si>
  <si>
    <t>Maîtres assistants TL</t>
  </si>
  <si>
    <t>Chargés de Cours et Chefs de Travaux</t>
  </si>
  <si>
    <t>Professeurs et Chefs de Bureaux d'Etudes</t>
  </si>
  <si>
    <t>Chargés de Cours en remplacement d'un agent affecté à un projet FIRST</t>
  </si>
  <si>
    <t>Directeurs de Catégories et Directeurs-Présidents</t>
  </si>
  <si>
    <t>Personnel Administratif</t>
  </si>
  <si>
    <t>Personnel Auxiliaire d'Education</t>
  </si>
  <si>
    <t>Professeurs invités ou contractuels</t>
  </si>
  <si>
    <t>Professeurs invités ou contractuels en remplacement d'un agent affecté à un projet FIRST</t>
  </si>
  <si>
    <t>professeurs invités ou contractuels</t>
  </si>
  <si>
    <t>TOTAL général sans first</t>
  </si>
  <si>
    <t>%</t>
  </si>
  <si>
    <t>PERSONNEL DIRECTEUR ET ENSEIGNANT</t>
  </si>
  <si>
    <t>REFERENCE</t>
  </si>
  <si>
    <t>NBRE EN ETP</t>
  </si>
  <si>
    <t>Maîtres de formation pratique temporaires</t>
  </si>
  <si>
    <t>Maîtres de formation pratique définitifs</t>
  </si>
  <si>
    <t>Maîtres principaux de formation pratique</t>
  </si>
  <si>
    <t>(a)</t>
  </si>
  <si>
    <t>Total Maîtres</t>
  </si>
  <si>
    <t>Total (I)</t>
  </si>
  <si>
    <t>Total (I) x 20%</t>
  </si>
  <si>
    <t>(1)</t>
  </si>
  <si>
    <t>Règle : (a) ne peut excéder (1)</t>
  </si>
  <si>
    <t>Maîtres-assistants temporaires</t>
  </si>
  <si>
    <t>Maîtres-assistants définitifs</t>
  </si>
  <si>
    <t>Maîtres-assistants en charge de la Gestion adm et jur. -  temporaires</t>
  </si>
  <si>
    <t>Maîtres-assistants en charge de la gestion adm et jur  - définitifs</t>
  </si>
  <si>
    <t>Maîtres-assistants en charge de la Gestion fin et compt.   - temporaires</t>
  </si>
  <si>
    <t>Maîtres-assistants en charge de la Gest fin et compt. -  définitifs</t>
  </si>
  <si>
    <t xml:space="preserve">Total Maîtres-Assistants </t>
  </si>
  <si>
    <t>(b)</t>
  </si>
  <si>
    <t>Chargés de cours temporaires</t>
  </si>
  <si>
    <t>Chargés de cours définitifs</t>
  </si>
  <si>
    <t>Chefs de travaux</t>
  </si>
  <si>
    <t>Professeurs</t>
  </si>
  <si>
    <t>(c)</t>
  </si>
  <si>
    <t>Chefs de bureaux d'études</t>
  </si>
  <si>
    <t>Total Autres</t>
  </si>
  <si>
    <t>Total Maîtres-Assistants + Autres</t>
  </si>
  <si>
    <t>Total (II)</t>
  </si>
  <si>
    <t xml:space="preserve">Total ( II ) x 30 % </t>
  </si>
  <si>
    <t>(2)</t>
  </si>
  <si>
    <t>Règle : (b) doit être au moins égal à (2)</t>
  </si>
  <si>
    <t xml:space="preserve">Total ( II ) x 25 % </t>
  </si>
  <si>
    <t>(3)</t>
  </si>
  <si>
    <t>Règle : (c) ne peut excéder ( 3 )</t>
  </si>
  <si>
    <t>Total des Membres du Personnel Enseignant    
Total (I) +Total (II)</t>
  </si>
  <si>
    <t>Total (III)</t>
  </si>
  <si>
    <t>(d)</t>
  </si>
  <si>
    <t>(4)</t>
  </si>
  <si>
    <t>Nominations ou Engagements à Titre Définitif Possible</t>
  </si>
  <si>
    <t>(4) - (d)</t>
  </si>
  <si>
    <t>1% du Total (III)</t>
  </si>
  <si>
    <t>soit</t>
  </si>
  <si>
    <t>Total des Employés de Niveau 1</t>
  </si>
  <si>
    <t>2+</t>
  </si>
  <si>
    <t>Total des Employés de Niveau 2+</t>
  </si>
  <si>
    <t>( a )</t>
  </si>
  <si>
    <t>Fonctions de recrutement</t>
  </si>
  <si>
    <t>Fonctions de promotion</t>
  </si>
  <si>
    <t>Administrateurs secrétaires</t>
  </si>
  <si>
    <t>Secrétaires - comptables</t>
  </si>
  <si>
    <t>Assistants bibliothécaires</t>
  </si>
  <si>
    <t>Correspondants - comptables</t>
  </si>
  <si>
    <t>Rédacteurs</t>
  </si>
  <si>
    <t>Total des Employés de Niveau 2</t>
  </si>
  <si>
    <t>( b )</t>
  </si>
  <si>
    <t>Premiers commis chefs</t>
  </si>
  <si>
    <t>Commis, commis -dactylographes, commis-sténodactylographes</t>
  </si>
  <si>
    <t>Premiers surveillants-chefs</t>
  </si>
  <si>
    <t>Total des Employés de Niveau 3</t>
  </si>
  <si>
    <t>( c )</t>
  </si>
  <si>
    <t>Règle : Total (II) doit être supérieur ou égal à 1</t>
  </si>
  <si>
    <t>Total des personnels nommés ou engagés à titre définitif</t>
  </si>
  <si>
    <t>Total (IV)</t>
  </si>
  <si>
    <t>personnel  TC en remplacement d'un MA, MFP, MPFP affecté à un projet FIRST, CMBP à préciser</t>
  </si>
  <si>
    <t>personnel  TL en remplacement d'un MA, MFP, MPFP affecté à un projet FIRST, CMBP à préciser</t>
  </si>
  <si>
    <t>PERSONNEL ADMINISTRATIF</t>
  </si>
  <si>
    <t>Limite supérieure du personnel enseignant nommé ou engagé à titre définitif                                     (75% du Total (III))</t>
  </si>
  <si>
    <t>Membres du Personnel Enseignant Nommés ou Engagés à Titre Définitif</t>
  </si>
  <si>
    <t xml:space="preserve">Fait à                                    , le </t>
  </si>
  <si>
    <t>(*) ne doivent pas être comptabilisés dans le total du niveau car comptabilisés comme définitifs dans leur fonction d'origine</t>
  </si>
  <si>
    <t>Règle : Total (IV) doit être compris entre 65 et 75 % du Total (III)</t>
  </si>
  <si>
    <t>Limite supérieure de nommés ou d'engagés à titre définitif</t>
  </si>
  <si>
    <t>Limite inférieure de nommés ou d'engagés à titre définitif</t>
  </si>
  <si>
    <t>( D )</t>
  </si>
  <si>
    <t>Fonctions de recrutement avant D. 20.06.2008: temporaires</t>
  </si>
  <si>
    <r>
      <t xml:space="preserve">agents administratifs de niveau 3 détachés d'une fonction administrative  d'un autre niveau </t>
    </r>
    <r>
      <rPr>
        <b/>
        <sz val="8"/>
        <rFont val="Arial"/>
        <family val="2"/>
      </rPr>
      <t>(*)</t>
    </r>
  </si>
  <si>
    <t>( 4 )</t>
  </si>
  <si>
    <t>définitifs dans le rang 2</t>
  </si>
  <si>
    <t>définitifs dans le rang 1</t>
  </si>
  <si>
    <t>temporaires</t>
  </si>
  <si>
    <t xml:space="preserve">Agents administratifs de niveau 3 </t>
  </si>
  <si>
    <t>Règle : Total (3) ne peut excéder ( C )</t>
  </si>
  <si>
    <t>( C )</t>
  </si>
  <si>
    <t>agents administratifs de niveau 2 détachés d'une fonction administrative d'un autre niveau (*)</t>
  </si>
  <si>
    <t>( 3 )</t>
  </si>
  <si>
    <t xml:space="preserve">Agents administratifs de niveau 2 : </t>
  </si>
  <si>
    <t>Règle : Total (2) ne peut excéder ( B )</t>
  </si>
  <si>
    <t>( B )</t>
  </si>
  <si>
    <t>Auxiliaires d'éducation</t>
  </si>
  <si>
    <t>adjoints administratifs détachés d'une fonction administrative  d'un autre niveau (*)</t>
  </si>
  <si>
    <t>( 2 )</t>
  </si>
  <si>
    <t>Adjoints administratifs :</t>
  </si>
  <si>
    <t>Règle : Total ( 1 ) ne peut excéder ( A )</t>
  </si>
  <si>
    <t>Règle : Total (I) doit être supérieur ou égal à 1</t>
  </si>
  <si>
    <t>( A )</t>
  </si>
  <si>
    <r>
      <t xml:space="preserve">attachés détachés d'une fonction administrative d'un autre niveau </t>
    </r>
    <r>
      <rPr>
        <b/>
        <sz val="8"/>
        <rFont val="Arial"/>
        <family val="2"/>
      </rPr>
      <t>(*)</t>
    </r>
  </si>
  <si>
    <t>( 1 )</t>
  </si>
  <si>
    <t>Attachés :</t>
  </si>
  <si>
    <t>TOTAL EN ETP</t>
  </si>
  <si>
    <t>DETAIL EN ETP</t>
  </si>
  <si>
    <t>Total (I) x 1/2</t>
  </si>
  <si>
    <t>Total (a) x 1/2</t>
  </si>
  <si>
    <t>Total (b) x 1/2</t>
  </si>
  <si>
    <t>Total (c) x 1/2</t>
  </si>
  <si>
    <t>RECAPITULATIF 20 HAUTES ECOLES</t>
  </si>
  <si>
    <t>HAUTE ECOLE</t>
  </si>
  <si>
    <t>PAUL HENRI SPAAK</t>
  </si>
  <si>
    <t>HELHA</t>
  </si>
  <si>
    <t>ALBERT JACQUARD</t>
  </si>
  <si>
    <t>ICHEC</t>
  </si>
  <si>
    <t>LUCIA DE BROUCKERE</t>
  </si>
  <si>
    <t>PROVINCE DE LIEGE</t>
  </si>
  <si>
    <t>LEONARD DE VINCI</t>
  </si>
  <si>
    <t>HELMO</t>
  </si>
  <si>
    <t>HEB</t>
  </si>
  <si>
    <t>CONDORCET</t>
  </si>
  <si>
    <t>VILLE DE LIEGE</t>
  </si>
  <si>
    <t>EPHEC</t>
  </si>
  <si>
    <t>HENALLUX</t>
  </si>
  <si>
    <t>CHARLEMAGNE</t>
  </si>
  <si>
    <t>FRANCISCO FERRER</t>
  </si>
  <si>
    <t>GALILEE</t>
  </si>
  <si>
    <t>PRIGOGINE</t>
  </si>
  <si>
    <t>HECFH</t>
  </si>
  <si>
    <t>ROBERT SCHUMAN</t>
  </si>
  <si>
    <t>PROVINCE DE NAMUR</t>
  </si>
  <si>
    <t>total des personnels nommés ou engagés à titre définitif qui ne prestent pas</t>
  </si>
  <si>
    <r>
      <t xml:space="preserve">Maitres-Assistants en charge de la Gestion administrative et financière </t>
    </r>
    <r>
      <rPr>
        <b/>
        <sz val="8"/>
        <color theme="1" tint="-0.499984740745262"/>
        <rFont val="Arial"/>
        <family val="2"/>
      </rPr>
      <t>(*)</t>
    </r>
  </si>
  <si>
    <r>
      <t>C</t>
    </r>
    <r>
      <rPr>
        <b/>
        <i/>
        <sz val="22"/>
        <color indexed="63"/>
        <rFont val="Times New Roman"/>
        <family val="1"/>
      </rPr>
      <t>adre</t>
    </r>
    <r>
      <rPr>
        <b/>
        <i/>
        <sz val="22"/>
        <color indexed="60"/>
        <rFont val="Times New Roman"/>
        <family val="1"/>
      </rPr>
      <t xml:space="preserve">  O</t>
    </r>
    <r>
      <rPr>
        <b/>
        <i/>
        <sz val="22"/>
        <color indexed="63"/>
        <rFont val="Times New Roman"/>
        <family val="1"/>
      </rPr>
      <t xml:space="preserve">rganique  </t>
    </r>
    <r>
      <rPr>
        <b/>
        <i/>
        <sz val="22"/>
        <color indexed="60"/>
        <rFont val="Times New Roman"/>
        <family val="1"/>
      </rPr>
      <t xml:space="preserve">  
AA 2012-2013- JANVIER 2013  
</t>
    </r>
  </si>
  <si>
    <t>RESPONSABLE QUALITE</t>
  </si>
  <si>
    <t>CAPAES</t>
  </si>
  <si>
    <t>AIDE A LA REUSSITE</t>
  </si>
  <si>
    <t>FIRST</t>
  </si>
  <si>
    <t>SIPP</t>
  </si>
  <si>
    <t>art 14 D 9/9/96</t>
  </si>
  <si>
    <t>décret  18/7/08</t>
  </si>
  <si>
    <t>ENSEIGNANTS</t>
  </si>
  <si>
    <t>ENSEIGNANTS DEFINITIFS</t>
  </si>
  <si>
    <t>ENSEIGNANTS  ET ETUDIANTS</t>
  </si>
  <si>
    <t>ENSEIGNANTS CHERCHEURS</t>
  </si>
  <si>
    <t>ENSEIGNANTS OU PROFESSEURS INVITES REMPLACANTS</t>
  </si>
  <si>
    <t>NOM</t>
  </si>
  <si>
    <t>PRENOM</t>
  </si>
  <si>
    <t>FONCTION</t>
  </si>
  <si>
    <t>CHARGE</t>
  </si>
  <si>
    <t>min 4/10</t>
  </si>
  <si>
    <t>min 1/10</t>
  </si>
  <si>
    <t>montant</t>
  </si>
  <si>
    <t>min 75%</t>
  </si>
  <si>
    <t xml:space="preserve">CHARGE </t>
  </si>
  <si>
    <t xml:space="preserve">montant </t>
  </si>
  <si>
    <t xml:space="preserve"> </t>
  </si>
  <si>
    <t>montant allocation spécifique 2013</t>
  </si>
  <si>
    <t xml:space="preserve">HAUTE ECOLE : </t>
  </si>
  <si>
    <t>Total (III) x 65%</t>
  </si>
  <si>
    <t>Total (III) x 75%</t>
  </si>
  <si>
    <t>règle: Total (4) ne peut excéder (D)</t>
  </si>
  <si>
    <r>
      <t xml:space="preserve">(art. 100, décret du 5/8/95)
</t>
    </r>
    <r>
      <rPr>
        <sz val="11"/>
        <rFont val="Arial"/>
        <family val="2"/>
      </rPr>
      <t>Directeurs,Sous-Directeurs et Directeurs Adjoints</t>
    </r>
  </si>
  <si>
    <r>
      <t xml:space="preserve">Règle : (4) doit être </t>
    </r>
    <r>
      <rPr>
        <b/>
        <sz val="11"/>
        <color indexed="9"/>
        <rFont val="Calibri"/>
        <family val="2"/>
      </rPr>
      <t>≤</t>
    </r>
    <r>
      <rPr>
        <b/>
        <sz val="11"/>
        <color indexed="9"/>
        <rFont val="Arial"/>
        <family val="2"/>
      </rPr>
      <t xml:space="preserve"> à 75%</t>
    </r>
  </si>
  <si>
    <r>
      <t xml:space="preserve">Pourcentage des Membres du Personnel Nommés         </t>
    </r>
    <r>
      <rPr>
        <i/>
        <sz val="11"/>
        <color indexed="8"/>
        <rFont val="Arial"/>
        <family val="2"/>
      </rPr>
      <t>(d) / Total (III)</t>
    </r>
  </si>
  <si>
    <t>Messagers-huissiers, surveillants</t>
  </si>
  <si>
    <r>
      <t xml:space="preserve">Total des Employés de Niveau 2+, 2 et 3          </t>
    </r>
    <r>
      <rPr>
        <i/>
        <sz val="10"/>
        <rFont val="Arial"/>
        <family val="2"/>
      </rPr>
      <t>( a ) + ( b ) + ( c )</t>
    </r>
  </si>
  <si>
    <r>
      <t xml:space="preserve">Total des emplois                                           </t>
    </r>
    <r>
      <rPr>
        <i/>
        <sz val="10"/>
        <rFont val="Arial"/>
        <family val="2"/>
      </rPr>
      <t>Total (I) + Total (II)</t>
    </r>
  </si>
  <si>
    <r>
      <t>C</t>
    </r>
    <r>
      <rPr>
        <b/>
        <i/>
        <sz val="22"/>
        <color indexed="63"/>
        <rFont val="Times New Roman"/>
        <family val="1"/>
      </rPr>
      <t>adre</t>
    </r>
    <r>
      <rPr>
        <b/>
        <i/>
        <sz val="22"/>
        <color indexed="60"/>
        <rFont val="Times New Roman"/>
        <family val="1"/>
      </rPr>
      <t xml:space="preserve">  O</t>
    </r>
    <r>
      <rPr>
        <b/>
        <i/>
        <sz val="22"/>
        <color indexed="63"/>
        <rFont val="Times New Roman"/>
        <family val="1"/>
      </rPr>
      <t xml:space="preserve">rganique  </t>
    </r>
    <r>
      <rPr>
        <b/>
        <i/>
        <sz val="22"/>
        <color indexed="60"/>
        <rFont val="Times New Roman"/>
        <family val="1"/>
      </rPr>
      <t xml:space="preserve">  
AA 2017-2018- OCTOBRE 2017 ET JANVIER 2018
</t>
    </r>
  </si>
  <si>
    <t xml:space="preserve">Cadre du Personnel Enseignant ANNEE ACADEMIQUE 2017-2018     OCTOBRE 2017 ET JANVIER 2018                                                                                   </t>
  </si>
  <si>
    <r>
      <t>C</t>
    </r>
    <r>
      <rPr>
        <b/>
        <i/>
        <sz val="11"/>
        <color indexed="63"/>
        <rFont val="Times New Roman"/>
        <family val="1"/>
      </rPr>
      <t>adre</t>
    </r>
    <r>
      <rPr>
        <b/>
        <i/>
        <sz val="11"/>
        <color indexed="60"/>
        <rFont val="Times New Roman"/>
        <family val="1"/>
      </rPr>
      <t xml:space="preserve">  du  P</t>
    </r>
    <r>
      <rPr>
        <b/>
        <i/>
        <sz val="11"/>
        <color indexed="63"/>
        <rFont val="Times New Roman"/>
        <family val="1"/>
      </rPr>
      <t>ersonnel</t>
    </r>
    <r>
      <rPr>
        <b/>
        <i/>
        <sz val="11"/>
        <color indexed="60"/>
        <rFont val="Times New Roman"/>
        <family val="1"/>
      </rPr>
      <t xml:space="preserve">  A</t>
    </r>
    <r>
      <rPr>
        <b/>
        <i/>
        <sz val="11"/>
        <color indexed="63"/>
        <rFont val="Times New Roman"/>
        <family val="1"/>
      </rPr>
      <t xml:space="preserve">dministratif </t>
    </r>
    <r>
      <rPr>
        <b/>
        <i/>
        <sz val="11"/>
        <color indexed="60"/>
        <rFont val="Times New Roman"/>
        <family val="1"/>
      </rPr>
      <t xml:space="preserve">        
AA 2017-2018 - OCTOBRE 2017 ET JANVIER 2018</t>
    </r>
  </si>
  <si>
    <t xml:space="preserve">Annexe au Cadre  Organique    
OCTOBRE 2017 / JANVIER 2018
AA 2017-2018 </t>
  </si>
  <si>
    <t>CONSEILLERS ACADEMIQUES</t>
  </si>
  <si>
    <t>MEMBRES DU PERSONNEL DEFINITIF DETACHES</t>
  </si>
  <si>
    <t>Art 57ter D 20/12/2001</t>
  </si>
  <si>
    <t>Art 13 D 19/07/2017</t>
  </si>
  <si>
    <t>Détachement vers:</t>
  </si>
  <si>
    <t>Début</t>
  </si>
  <si>
    <t>Fin</t>
  </si>
  <si>
    <t>Type de congé</t>
  </si>
  <si>
    <r>
      <rPr>
        <b/>
        <sz val="10"/>
        <color rgb="FFFF0000"/>
        <rFont val="Calibri"/>
        <family val="2"/>
        <scheme val="minor"/>
      </rPr>
      <t>STATUT :</t>
    </r>
    <r>
      <rPr>
        <b/>
        <sz val="10"/>
        <color indexed="8"/>
        <rFont val="Calibri"/>
        <family val="2"/>
        <scheme val="minor"/>
      </rPr>
      <t xml:space="preserve"> Enseignant (E), Administratif (A), Ouvrier (O)</t>
    </r>
  </si>
  <si>
    <r>
      <rPr>
        <b/>
        <sz val="10"/>
        <color rgb="FFFF0000"/>
        <rFont val="Calibri"/>
        <family val="2"/>
        <scheme val="minor"/>
      </rPr>
      <t>STATUT :</t>
    </r>
    <r>
      <rPr>
        <b/>
        <sz val="10"/>
        <color indexed="8"/>
        <rFont val="Calibri"/>
        <family val="2"/>
        <scheme val="minor"/>
      </rPr>
      <t xml:space="preserve"> Enseignant (E), Administratif (A)</t>
    </r>
  </si>
  <si>
    <t>Professeurs invités contractuels</t>
  </si>
  <si>
    <t>Professeurs invités contractuels en remplacement d'un agent affecté à un projet FIRST</t>
  </si>
  <si>
    <t xml:space="preserve">Professeurs invités </t>
  </si>
  <si>
    <t>Professeurs invités autres que contractuels</t>
  </si>
  <si>
    <t>Règle : maximum 10 % du montant des rémunérations du personnel organique (sous-total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</si>
</sst>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0"/>
    <numFmt numFmtId="166" formatCode="#,##0.00_ ;\-#,##0.00\ "/>
  </numFmts>
  <fonts count="8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sz val="12"/>
      <color indexed="30"/>
      <name val="Arial"/>
      <family val="2"/>
    </font>
    <font>
      <sz val="12"/>
      <color indexed="30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sz val="12"/>
      <name val="Times New Roman"/>
      <family val="1"/>
    </font>
    <font>
      <b/>
      <i/>
      <sz val="10"/>
      <color indexed="9"/>
      <name val="Arial"/>
      <family val="2"/>
    </font>
    <font>
      <b/>
      <sz val="12"/>
      <color indexed="60"/>
      <name val="Arial"/>
      <family val="2"/>
    </font>
    <font>
      <b/>
      <i/>
      <sz val="16"/>
      <color indexed="60"/>
      <name val="Times New Roman"/>
      <family val="1"/>
    </font>
    <font>
      <sz val="9"/>
      <color indexed="81"/>
      <name val="Tahoma"/>
      <family val="2"/>
    </font>
    <font>
      <b/>
      <i/>
      <sz val="22"/>
      <color indexed="60"/>
      <name val="Times New Roman"/>
      <family val="1"/>
    </font>
    <font>
      <b/>
      <i/>
      <sz val="22"/>
      <color indexed="63"/>
      <name val="Times New Roman"/>
      <family val="1"/>
    </font>
    <font>
      <b/>
      <sz val="18"/>
      <color indexed="8"/>
      <name val="Calibri"/>
      <family val="2"/>
    </font>
    <font>
      <b/>
      <sz val="18"/>
      <color indexed="60"/>
      <name val="Calibri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alibri"/>
      <family val="2"/>
    </font>
    <font>
      <b/>
      <sz val="10"/>
      <color theme="1" tint="-0.499984740745262"/>
      <name val="Calibri"/>
      <family val="2"/>
    </font>
    <font>
      <b/>
      <sz val="10"/>
      <color rgb="FFFF0000"/>
      <name val="Calibri"/>
      <family val="2"/>
    </font>
    <font>
      <sz val="8"/>
      <color theme="1" tint="-0.499984740745262"/>
      <name val="Arial"/>
      <family val="2"/>
    </font>
    <font>
      <b/>
      <sz val="8"/>
      <color theme="1" tint="-0.499984740745262"/>
      <name val="Arial"/>
      <family val="2"/>
    </font>
    <font>
      <sz val="11"/>
      <color theme="1" tint="-0.499984740745262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rgb="FF0070C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8"/>
      <color theme="1" tint="-0.499984740745262"/>
      <name val="Calibri"/>
      <family val="2"/>
      <scheme val="minor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sz val="12"/>
      <color indexed="8"/>
      <name val="Calibri"/>
      <family val="2"/>
    </font>
    <font>
      <b/>
      <i/>
      <sz val="9"/>
      <color indexed="9"/>
      <name val="Arial"/>
      <family val="2"/>
    </font>
    <font>
      <b/>
      <i/>
      <sz val="11"/>
      <color indexed="60"/>
      <name val="Times New Roman"/>
      <family val="1"/>
    </font>
    <font>
      <b/>
      <i/>
      <sz val="11"/>
      <color indexed="63"/>
      <name val="Times New Roman"/>
      <family val="1"/>
    </font>
    <font>
      <b/>
      <sz val="10"/>
      <color rgb="FF0070C0"/>
      <name val="Arial"/>
      <family val="2"/>
    </font>
    <font>
      <b/>
      <sz val="10"/>
      <color indexed="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theme="1" tint="-0.499984740745262"/>
      <name val="Calibri"/>
      <family val="2"/>
      <scheme val="minor"/>
    </font>
    <font>
      <b/>
      <sz val="10"/>
      <color theme="1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2">
    <xf numFmtId="164" fontId="0" fillId="0" borderId="0"/>
    <xf numFmtId="164" fontId="1" fillId="0" borderId="0" applyFont="0" applyFill="0" applyBorder="0" applyAlignment="0" applyProtection="0"/>
    <xf numFmtId="164" fontId="30" fillId="0" borderId="0"/>
    <xf numFmtId="164" fontId="1" fillId="0" borderId="0"/>
    <xf numFmtId="164" fontId="48" fillId="0" borderId="0"/>
    <xf numFmtId="0" fontId="48" fillId="0" borderId="0"/>
    <xf numFmtId="43" fontId="48" fillId="0" borderId="0" applyFont="0" applyFill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6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7" borderId="75" applyNumberFormat="0" applyAlignment="0" applyProtection="0"/>
    <xf numFmtId="0" fontId="55" fillId="0" borderId="76" applyNumberFormat="0" applyFill="0" applyAlignment="0" applyProtection="0"/>
    <xf numFmtId="0" fontId="1" fillId="38" borderId="77" applyNumberFormat="0" applyFont="0" applyAlignment="0" applyProtection="0"/>
    <xf numFmtId="0" fontId="56" fillId="24" borderId="75" applyNumberFormat="0" applyAlignment="0" applyProtection="0"/>
    <xf numFmtId="0" fontId="57" fillId="20" borderId="0" applyNumberFormat="0" applyBorder="0" applyAlignment="0" applyProtection="0"/>
    <xf numFmtId="0" fontId="58" fillId="39" borderId="0" applyNumberFormat="0" applyBorder="0" applyAlignment="0" applyProtection="0"/>
    <xf numFmtId="0" fontId="30" fillId="0" borderId="0"/>
    <xf numFmtId="0" fontId="1" fillId="0" borderId="0"/>
    <xf numFmtId="0" fontId="59" fillId="21" borderId="0" applyNumberFormat="0" applyBorder="0" applyAlignment="0" applyProtection="0"/>
    <xf numFmtId="0" fontId="60" fillId="37" borderId="7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9" applyNumberFormat="0" applyFill="0" applyAlignment="0" applyProtection="0"/>
    <xf numFmtId="0" fontId="64" fillId="0" borderId="80" applyNumberFormat="0" applyFill="0" applyAlignment="0" applyProtection="0"/>
    <xf numFmtId="0" fontId="65" fillId="0" borderId="81" applyNumberFormat="0" applyFill="0" applyAlignment="0" applyProtection="0"/>
    <xf numFmtId="0" fontId="65" fillId="0" borderId="0" applyNumberFormat="0" applyFill="0" applyBorder="0" applyAlignment="0" applyProtection="0"/>
    <xf numFmtId="0" fontId="51" fillId="0" borderId="82" applyNumberFormat="0" applyFill="0" applyAlignment="0" applyProtection="0"/>
    <xf numFmtId="0" fontId="66" fillId="40" borderId="83" applyNumberFormat="0" applyAlignment="0" applyProtection="0"/>
    <xf numFmtId="0" fontId="48" fillId="0" borderId="0"/>
    <xf numFmtId="44" fontId="49" fillId="0" borderId="0" applyFont="0" applyFill="0" applyBorder="0" applyAlignment="0" applyProtection="0"/>
  </cellStyleXfs>
  <cellXfs count="566">
    <xf numFmtId="164" fontId="0" fillId="0" borderId="0" xfId="0"/>
    <xf numFmtId="164" fontId="3" fillId="0" borderId="0" xfId="0" applyFont="1"/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0" applyFont="1" applyFill="1"/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3" borderId="5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 applyProtection="1">
      <alignment horizontal="center" vertical="center" wrapText="1"/>
    </xf>
    <xf numFmtId="164" fontId="19" fillId="0" borderId="12" xfId="0" applyFont="1" applyBorder="1" applyAlignment="1" applyProtection="1">
      <alignment horizontal="center" vertical="center" wrapText="1"/>
    </xf>
    <xf numFmtId="2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0" applyFont="1" applyBorder="1" applyAlignment="1" applyProtection="1">
      <alignment horizontal="center" vertical="center" wrapText="1"/>
    </xf>
    <xf numFmtId="164" fontId="16" fillId="5" borderId="13" xfId="0" applyFont="1" applyFill="1" applyBorder="1" applyAlignment="1" applyProtection="1">
      <alignment horizontal="center" vertical="center" wrapText="1"/>
    </xf>
    <xf numFmtId="2" fontId="20" fillId="5" borderId="8" xfId="0" applyNumberFormat="1" applyFont="1" applyFill="1" applyBorder="1" applyAlignment="1" applyProtection="1">
      <alignment horizontal="right" vertical="center" wrapText="1"/>
    </xf>
    <xf numFmtId="49" fontId="16" fillId="4" borderId="14" xfId="0" applyNumberFormat="1" applyFont="1" applyFill="1" applyBorder="1" applyAlignment="1" applyProtection="1">
      <alignment horizontal="center" vertical="center" wrapText="1"/>
    </xf>
    <xf numFmtId="2" fontId="20" fillId="4" borderId="14" xfId="0" applyNumberFormat="1" applyFont="1" applyFill="1" applyBorder="1" applyAlignment="1" applyProtection="1">
      <alignment horizontal="right" vertical="center" wrapText="1"/>
    </xf>
    <xf numFmtId="164" fontId="20" fillId="7" borderId="16" xfId="0" applyFont="1" applyFill="1" applyBorder="1" applyAlignment="1" applyProtection="1">
      <alignment horizontal="center" vertical="center" wrapText="1"/>
    </xf>
    <xf numFmtId="2" fontId="17" fillId="0" borderId="12" xfId="0" applyNumberFormat="1" applyFont="1" applyFill="1" applyBorder="1" applyAlignment="1" applyProtection="1">
      <alignment vertical="center" wrapText="1"/>
      <protection locked="0"/>
    </xf>
    <xf numFmtId="164" fontId="19" fillId="0" borderId="17" xfId="0" applyFont="1" applyBorder="1" applyAlignment="1" applyProtection="1">
      <alignment horizontal="center" vertical="center" wrapText="1"/>
    </xf>
    <xf numFmtId="2" fontId="17" fillId="0" borderId="17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Font="1" applyBorder="1" applyAlignment="1" applyProtection="1">
      <alignment horizontal="center" vertical="center" wrapText="1"/>
    </xf>
    <xf numFmtId="2" fontId="17" fillId="0" borderId="21" xfId="0" applyNumberFormat="1" applyFont="1" applyFill="1" applyBorder="1" applyAlignment="1" applyProtection="1">
      <alignment vertical="center" wrapText="1"/>
      <protection locked="0"/>
    </xf>
    <xf numFmtId="164" fontId="16" fillId="8" borderId="22" xfId="0" applyFont="1" applyFill="1" applyBorder="1" applyAlignment="1" applyProtection="1">
      <alignment horizontal="center" vertical="center" wrapText="1"/>
    </xf>
    <xf numFmtId="2" fontId="20" fillId="8" borderId="22" xfId="0" applyNumberFormat="1" applyFont="1" applyFill="1" applyBorder="1" applyAlignment="1" applyProtection="1">
      <alignment vertical="center" wrapText="1"/>
    </xf>
    <xf numFmtId="164" fontId="19" fillId="0" borderId="24" xfId="0" applyFont="1" applyBorder="1" applyAlignment="1" applyProtection="1">
      <alignment horizontal="center" vertical="center" wrapText="1"/>
    </xf>
    <xf numFmtId="2" fontId="17" fillId="0" borderId="24" xfId="0" applyNumberFormat="1" applyFont="1" applyFill="1" applyBorder="1" applyAlignment="1" applyProtection="1">
      <alignment vertical="center" wrapText="1"/>
      <protection locked="0"/>
    </xf>
    <xf numFmtId="164" fontId="19" fillId="8" borderId="25" xfId="0" applyFont="1" applyFill="1" applyBorder="1" applyAlignment="1" applyProtection="1">
      <alignment horizontal="center" vertical="center" wrapText="1"/>
    </xf>
    <xf numFmtId="2" fontId="20" fillId="8" borderId="26" xfId="0" applyNumberFormat="1" applyFont="1" applyFill="1" applyBorder="1" applyAlignment="1" applyProtection="1">
      <alignment vertical="center" wrapText="1"/>
    </xf>
    <xf numFmtId="164" fontId="16" fillId="5" borderId="27" xfId="0" applyFont="1" applyFill="1" applyBorder="1" applyAlignment="1" applyProtection="1">
      <alignment horizontal="center" vertical="center" wrapText="1"/>
    </xf>
    <xf numFmtId="2" fontId="20" fillId="5" borderId="28" xfId="0" applyNumberFormat="1" applyFont="1" applyFill="1" applyBorder="1" applyAlignment="1" applyProtection="1">
      <alignment vertical="center" wrapText="1"/>
    </xf>
    <xf numFmtId="2" fontId="20" fillId="4" borderId="14" xfId="0" applyNumberFormat="1" applyFont="1" applyFill="1" applyBorder="1" applyAlignment="1" applyProtection="1">
      <alignment vertical="center" wrapText="1"/>
    </xf>
    <xf numFmtId="49" fontId="16" fillId="4" borderId="29" xfId="0" applyNumberFormat="1" applyFont="1" applyFill="1" applyBorder="1" applyAlignment="1" applyProtection="1">
      <alignment horizontal="center" vertical="center" wrapText="1"/>
    </xf>
    <xf numFmtId="2" fontId="20" fillId="4" borderId="29" xfId="0" applyNumberFormat="1" applyFont="1" applyFill="1" applyBorder="1" applyAlignment="1" applyProtection="1">
      <alignment horizontal="right" vertical="center" wrapText="1"/>
    </xf>
    <xf numFmtId="164" fontId="16" fillId="5" borderId="14" xfId="0" applyFont="1" applyFill="1" applyBorder="1" applyAlignment="1" applyProtection="1">
      <alignment horizontal="center" vertical="center" wrapText="1"/>
    </xf>
    <xf numFmtId="2" fontId="20" fillId="5" borderId="14" xfId="0" applyNumberFormat="1" applyFont="1" applyFill="1" applyBorder="1" applyAlignment="1" applyProtection="1">
      <alignment horizontal="right" vertical="center" wrapText="1"/>
    </xf>
    <xf numFmtId="10" fontId="20" fillId="5" borderId="14" xfId="0" applyNumberFormat="1" applyFont="1" applyFill="1" applyBorder="1" applyAlignment="1" applyProtection="1">
      <alignment horizontal="right" vertical="center" wrapText="1"/>
    </xf>
    <xf numFmtId="2" fontId="20" fillId="4" borderId="30" xfId="0" applyNumberFormat="1" applyFont="1" applyFill="1" applyBorder="1" applyAlignment="1" applyProtection="1">
      <alignment horizontal="right" vertical="center" wrapText="1"/>
    </xf>
    <xf numFmtId="2" fontId="20" fillId="5" borderId="28" xfId="0" applyNumberFormat="1" applyFont="1" applyFill="1" applyBorder="1" applyAlignment="1" applyProtection="1">
      <alignment horizontal="right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9" borderId="4" xfId="0" applyFont="1" applyFill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center" vertical="center" wrapText="1"/>
    </xf>
    <xf numFmtId="4" fontId="5" fillId="4" borderId="26" xfId="0" applyNumberFormat="1" applyFont="1" applyFill="1" applyBorder="1" applyAlignment="1" applyProtection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4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2" fillId="9" borderId="5" xfId="0" applyFont="1" applyFill="1" applyBorder="1" applyAlignment="1">
      <alignment horizontal="center" vertical="center" wrapText="1"/>
    </xf>
    <xf numFmtId="164" fontId="6" fillId="5" borderId="33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6" fillId="5" borderId="34" xfId="0" applyFont="1" applyFill="1" applyBorder="1" applyAlignment="1">
      <alignment horizontal="center" vertical="center" wrapText="1"/>
    </xf>
    <xf numFmtId="164" fontId="6" fillId="5" borderId="35" xfId="0" applyFont="1" applyFill="1" applyBorder="1" applyAlignment="1">
      <alignment horizontal="center" vertical="center" wrapText="1"/>
    </xf>
    <xf numFmtId="164" fontId="37" fillId="2" borderId="0" xfId="0" applyFont="1" applyFill="1" applyAlignment="1">
      <alignment vertical="center" wrapText="1"/>
    </xf>
    <xf numFmtId="164" fontId="37" fillId="0" borderId="0" xfId="0" applyFont="1" applyAlignment="1">
      <alignment vertical="center" wrapText="1"/>
    </xf>
    <xf numFmtId="4" fontId="2" fillId="2" borderId="39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40" xfId="0" applyNumberFormat="1" applyFont="1" applyFill="1" applyBorder="1" applyAlignment="1" applyProtection="1">
      <alignment horizontal="center" vertical="center" wrapText="1"/>
    </xf>
    <xf numFmtId="164" fontId="3" fillId="0" borderId="1" xfId="0" applyFont="1" applyBorder="1" applyAlignment="1">
      <alignment vertical="center" wrapText="1"/>
    </xf>
    <xf numFmtId="4" fontId="7" fillId="2" borderId="43" xfId="0" applyNumberFormat="1" applyFont="1" applyFill="1" applyBorder="1" applyAlignment="1">
      <alignment horizontal="center" vertical="center" wrapText="1"/>
    </xf>
    <xf numFmtId="4" fontId="7" fillId="2" borderId="44" xfId="0" applyNumberFormat="1" applyFont="1" applyFill="1" applyBorder="1" applyAlignment="1">
      <alignment horizontal="center" vertical="center" wrapText="1"/>
    </xf>
    <xf numFmtId="4" fontId="7" fillId="2" borderId="45" xfId="0" applyNumberFormat="1" applyFont="1" applyFill="1" applyBorder="1" applyAlignment="1">
      <alignment horizontal="center" vertical="center" wrapText="1"/>
    </xf>
    <xf numFmtId="4" fontId="7" fillId="2" borderId="46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7" xfId="0" applyNumberFormat="1" applyFont="1" applyFill="1" applyBorder="1" applyAlignment="1">
      <alignment horizontal="center" vertical="center" wrapText="1"/>
    </xf>
    <xf numFmtId="4" fontId="7" fillId="2" borderId="48" xfId="0" applyNumberFormat="1" applyFont="1" applyFill="1" applyBorder="1" applyAlignment="1">
      <alignment horizontal="center" vertical="center" wrapText="1"/>
    </xf>
    <xf numFmtId="4" fontId="7" fillId="2" borderId="46" xfId="0" applyNumberFormat="1" applyFont="1" applyFill="1" applyBorder="1" applyAlignment="1">
      <alignment horizontal="center" vertical="center" wrapText="1"/>
    </xf>
    <xf numFmtId="165" fontId="2" fillId="2" borderId="39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13" fillId="0" borderId="9" xfId="0" applyNumberFormat="1" applyFont="1" applyBorder="1" applyAlignment="1" applyProtection="1">
      <alignment horizontal="center" vertical="center" wrapText="1"/>
    </xf>
    <xf numFmtId="0" fontId="13" fillId="0" borderId="10" xfId="0" applyNumberFormat="1" applyFont="1" applyBorder="1" applyAlignment="1" applyProtection="1">
      <alignment horizontal="center" vertical="center" wrapText="1"/>
    </xf>
    <xf numFmtId="0" fontId="13" fillId="11" borderId="10" xfId="0" applyNumberFormat="1" applyFont="1" applyFill="1" applyBorder="1" applyAlignment="1" applyProtection="1">
      <alignment horizontal="center" vertical="center" wrapText="1"/>
    </xf>
    <xf numFmtId="0" fontId="27" fillId="5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Border="1" applyAlignment="1"/>
    <xf numFmtId="0" fontId="25" fillId="0" borderId="0" xfId="0" applyNumberFormat="1" applyFont="1" applyFill="1"/>
    <xf numFmtId="0" fontId="1" fillId="0" borderId="9" xfId="0" applyNumberFormat="1" applyFont="1" applyBorder="1" applyAlignment="1" applyProtection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36" xfId="0" applyNumberFormat="1" applyBorder="1"/>
    <xf numFmtId="0" fontId="0" fillId="0" borderId="0" xfId="0" applyNumberFormat="1" applyFill="1"/>
    <xf numFmtId="0" fontId="15" fillId="0" borderId="0" xfId="0" applyNumberFormat="1" applyFont="1" applyFill="1" applyBorder="1" applyAlignment="1" applyProtection="1">
      <alignment horizontal="left" vertical="center"/>
    </xf>
    <xf numFmtId="2" fontId="0" fillId="0" borderId="0" xfId="0" applyNumberFormat="1"/>
    <xf numFmtId="2" fontId="15" fillId="0" borderId="0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 applyProtection="1">
      <alignment vertical="center"/>
    </xf>
    <xf numFmtId="0" fontId="40" fillId="0" borderId="0" xfId="0" applyNumberFormat="1" applyFont="1"/>
    <xf numFmtId="164" fontId="3" fillId="0" borderId="0" xfId="0" applyFont="1" applyBorder="1"/>
    <xf numFmtId="0" fontId="50" fillId="0" borderId="0" xfId="0" applyNumberFormat="1" applyFont="1"/>
    <xf numFmtId="4" fontId="5" fillId="4" borderId="39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 wrapText="1"/>
    </xf>
    <xf numFmtId="4" fontId="5" fillId="4" borderId="22" xfId="0" applyNumberFormat="1" applyFont="1" applyFill="1" applyBorder="1" applyAlignment="1" applyProtection="1">
      <alignment horizontal="center" vertical="center" wrapText="1"/>
    </xf>
    <xf numFmtId="164" fontId="3" fillId="0" borderId="74" xfId="0" applyFont="1" applyBorder="1"/>
    <xf numFmtId="4" fontId="7" fillId="2" borderId="39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 applyProtection="1">
      <alignment vertical="center"/>
    </xf>
    <xf numFmtId="0" fontId="1" fillId="0" borderId="9" xfId="0" applyNumberFormat="1" applyFont="1" applyBorder="1" applyAlignment="1" applyProtection="1">
      <alignment vertical="center"/>
    </xf>
    <xf numFmtId="0" fontId="1" fillId="0" borderId="65" xfId="0" applyNumberFormat="1" applyFont="1" applyBorder="1" applyAlignment="1" applyProtection="1">
      <alignment vertical="center"/>
    </xf>
    <xf numFmtId="0" fontId="29" fillId="0" borderId="61" xfId="0" applyNumberFormat="1" applyFont="1" applyBorder="1" applyAlignment="1" applyProtection="1">
      <alignment horizontal="center" vertical="center"/>
    </xf>
    <xf numFmtId="0" fontId="0" fillId="0" borderId="86" xfId="0" applyNumberFormat="1" applyBorder="1" applyAlignment="1"/>
    <xf numFmtId="0" fontId="40" fillId="0" borderId="0" xfId="0" applyNumberFormat="1" applyFont="1" applyBorder="1" applyAlignment="1"/>
    <xf numFmtId="0" fontId="13" fillId="0" borderId="60" xfId="0" applyNumberFormat="1" applyFont="1" applyBorder="1" applyAlignment="1" applyProtection="1">
      <alignment horizontal="center" vertical="center" wrapText="1"/>
    </xf>
    <xf numFmtId="0" fontId="27" fillId="0" borderId="18" xfId="0" applyNumberFormat="1" applyFont="1" applyBorder="1" applyAlignment="1" applyProtection="1">
      <alignment horizontal="center" vertical="center" wrapText="1"/>
    </xf>
    <xf numFmtId="0" fontId="47" fillId="6" borderId="41" xfId="0" applyNumberFormat="1" applyFont="1" applyFill="1" applyBorder="1" applyAlignment="1" applyProtection="1">
      <alignment horizontal="center" vertical="center" wrapText="1"/>
    </xf>
    <xf numFmtId="0" fontId="13" fillId="0" borderId="91" xfId="0" applyNumberFormat="1" applyFont="1" applyBorder="1" applyAlignment="1" applyProtection="1">
      <alignment horizontal="center" vertical="center" wrapText="1"/>
    </xf>
    <xf numFmtId="0" fontId="47" fillId="6" borderId="15" xfId="0" applyNumberFormat="1" applyFont="1" applyFill="1" applyBorder="1" applyAlignment="1" applyProtection="1">
      <alignment horizontal="center" vertical="center" wrapText="1"/>
    </xf>
    <xf numFmtId="0" fontId="1" fillId="0" borderId="60" xfId="0" applyNumberFormat="1" applyFont="1" applyFill="1" applyBorder="1" applyAlignment="1" applyProtection="1">
      <alignment horizontal="center" vertical="center" wrapText="1"/>
    </xf>
    <xf numFmtId="0" fontId="13" fillId="0" borderId="51" xfId="0" applyNumberFormat="1" applyFont="1" applyBorder="1" applyAlignment="1" applyProtection="1">
      <alignment horizontal="center" vertical="center" wrapText="1"/>
    </xf>
    <xf numFmtId="0" fontId="13" fillId="0" borderId="18" xfId="0" applyNumberFormat="1" applyFont="1" applyBorder="1" applyAlignment="1" applyProtection="1">
      <alignment horizontal="center" vertical="center" wrapText="1"/>
    </xf>
    <xf numFmtId="0" fontId="13" fillId="4" borderId="94" xfId="0" applyNumberFormat="1" applyFont="1" applyFill="1" applyBorder="1" applyAlignment="1" applyProtection="1">
      <alignment horizontal="center" vertical="center" wrapText="1"/>
    </xf>
    <xf numFmtId="2" fontId="1" fillId="0" borderId="9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96" xfId="0" applyNumberFormat="1" applyFont="1" applyBorder="1" applyAlignment="1" applyProtection="1">
      <alignment horizontal="center" vertical="center" wrapText="1"/>
    </xf>
    <xf numFmtId="2" fontId="1" fillId="0" borderId="97" xfId="0" applyNumberFormat="1" applyFont="1" applyFill="1" applyBorder="1" applyAlignment="1" applyProtection="1">
      <alignment horizontal="right" vertical="center" wrapText="1"/>
      <protection locked="0"/>
    </xf>
    <xf numFmtId="0" fontId="12" fillId="11" borderId="96" xfId="0" applyNumberFormat="1" applyFont="1" applyFill="1" applyBorder="1" applyAlignment="1" applyProtection="1">
      <alignment horizontal="center" vertical="center" wrapText="1"/>
    </xf>
    <xf numFmtId="2" fontId="26" fillId="5" borderId="6" xfId="0" applyNumberFormat="1" applyFont="1" applyFill="1" applyBorder="1" applyAlignment="1" applyProtection="1">
      <alignment horizontal="right" vertical="center" wrapText="1"/>
    </xf>
    <xf numFmtId="0" fontId="47" fillId="6" borderId="31" xfId="0" applyNumberFormat="1" applyFont="1" applyFill="1" applyBorder="1" applyAlignment="1" applyProtection="1">
      <alignment horizontal="center" vertical="center" wrapText="1"/>
    </xf>
    <xf numFmtId="2" fontId="47" fillId="6" borderId="6" xfId="0" applyNumberFormat="1" applyFont="1" applyFill="1" applyBorder="1" applyAlignment="1" applyProtection="1">
      <alignment horizontal="right" vertical="center" wrapText="1"/>
    </xf>
    <xf numFmtId="2" fontId="0" fillId="10" borderId="6" xfId="0" applyNumberFormat="1" applyFill="1" applyBorder="1" applyAlignment="1" applyProtection="1">
      <alignment horizontal="center" vertical="center" wrapText="1"/>
    </xf>
    <xf numFmtId="0" fontId="13" fillId="0" borderId="98" xfId="0" applyNumberFormat="1" applyFont="1" applyBorder="1" applyAlignment="1" applyProtection="1">
      <alignment horizontal="center" vertical="center" wrapText="1"/>
    </xf>
    <xf numFmtId="2" fontId="1" fillId="0" borderId="99" xfId="0" applyNumberFormat="1" applyFont="1" applyFill="1" applyBorder="1" applyAlignment="1" applyProtection="1">
      <alignment horizontal="right" vertical="center" wrapText="1"/>
      <protection locked="0"/>
    </xf>
    <xf numFmtId="0" fontId="27" fillId="5" borderId="4" xfId="0" applyNumberFormat="1" applyFont="1" applyFill="1" applyBorder="1" applyAlignment="1" applyProtection="1">
      <alignment horizontal="center" vertical="center" wrapText="1"/>
    </xf>
    <xf numFmtId="0" fontId="47" fillId="6" borderId="4" xfId="0" applyNumberFormat="1" applyFont="1" applyFill="1" applyBorder="1" applyAlignment="1" applyProtection="1">
      <alignment horizontal="center" vertical="center" wrapText="1"/>
    </xf>
    <xf numFmtId="0" fontId="15" fillId="6" borderId="4" xfId="0" applyNumberFormat="1" applyFont="1" applyFill="1" applyBorder="1" applyAlignment="1" applyProtection="1">
      <alignment vertical="center"/>
    </xf>
    <xf numFmtId="0" fontId="1" fillId="0" borderId="94" xfId="0" applyNumberFormat="1" applyFont="1" applyFill="1" applyBorder="1" applyAlignment="1" applyProtection="1">
      <alignment horizontal="center" vertical="center" wrapText="1"/>
    </xf>
    <xf numFmtId="2" fontId="25" fillId="0" borderId="10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49" xfId="0" applyNumberFormat="1" applyFont="1" applyBorder="1" applyAlignment="1" applyProtection="1">
      <alignment horizontal="center" vertical="center" wrapText="1"/>
    </xf>
    <xf numFmtId="2" fontId="0" fillId="0" borderId="34" xfId="0" applyNumberFormat="1" applyBorder="1" applyAlignment="1">
      <alignment horizontal="right" vertical="top" wrapText="1"/>
    </xf>
    <xf numFmtId="2" fontId="0" fillId="0" borderId="99" xfId="0" applyNumberFormat="1" applyFill="1" applyBorder="1" applyAlignment="1" applyProtection="1">
      <alignment horizontal="right" vertical="center" wrapText="1"/>
      <protection locked="0"/>
    </xf>
    <xf numFmtId="2" fontId="0" fillId="12" borderId="99" xfId="0" applyNumberFormat="1" applyFill="1" applyBorder="1" applyAlignment="1" applyProtection="1">
      <alignment horizontal="right" vertical="center" wrapText="1"/>
      <protection locked="0"/>
    </xf>
    <xf numFmtId="2" fontId="1" fillId="12" borderId="99" xfId="0" applyNumberFormat="1" applyFont="1" applyFill="1" applyBorder="1" applyAlignment="1" applyProtection="1">
      <alignment horizontal="right" vertical="center" wrapText="1"/>
      <protection locked="0"/>
    </xf>
    <xf numFmtId="2" fontId="0" fillId="12" borderId="101" xfId="0" applyNumberFormat="1" applyFill="1" applyBorder="1" applyAlignment="1" applyProtection="1">
      <alignment horizontal="right" vertical="center" wrapText="1"/>
      <protection locked="0"/>
    </xf>
    <xf numFmtId="2" fontId="1" fillId="0" borderId="101" xfId="0" applyNumberFormat="1" applyFont="1" applyFill="1" applyBorder="1" applyAlignment="1" applyProtection="1">
      <alignment horizontal="right" vertical="center" wrapText="1"/>
      <protection locked="0"/>
    </xf>
    <xf numFmtId="2" fontId="26" fillId="7" borderId="6" xfId="0" applyNumberFormat="1" applyFont="1" applyFill="1" applyBorder="1" applyAlignment="1" applyProtection="1">
      <alignment horizontal="center" vertical="center" wrapText="1"/>
    </xf>
    <xf numFmtId="2" fontId="26" fillId="7" borderId="8" xfId="0" applyNumberFormat="1" applyFont="1" applyFill="1" applyBorder="1" applyAlignment="1" applyProtection="1">
      <alignment horizontal="center" vertical="center" wrapText="1"/>
    </xf>
    <xf numFmtId="0" fontId="15" fillId="18" borderId="15" xfId="0" applyNumberFormat="1" applyFont="1" applyFill="1" applyBorder="1" applyAlignment="1" applyProtection="1">
      <alignment vertical="center"/>
    </xf>
    <xf numFmtId="0" fontId="44" fillId="11" borderId="19" xfId="0" applyNumberFormat="1" applyFont="1" applyFill="1" applyBorder="1" applyAlignment="1" applyProtection="1">
      <alignment horizontal="center" vertical="center" wrapText="1"/>
    </xf>
    <xf numFmtId="0" fontId="44" fillId="11" borderId="102" xfId="0" applyNumberFormat="1" applyFont="1" applyFill="1" applyBorder="1" applyAlignment="1" applyProtection="1">
      <alignment horizontal="center" vertical="center" wrapText="1"/>
    </xf>
    <xf numFmtId="2" fontId="46" fillId="12" borderId="103" xfId="0" applyNumberFormat="1" applyFont="1" applyFill="1" applyBorder="1" applyAlignment="1" applyProtection="1">
      <alignment horizontal="right" vertical="center" wrapText="1"/>
      <protection locked="0"/>
    </xf>
    <xf numFmtId="2" fontId="47" fillId="6" borderId="33" xfId="0" applyNumberFormat="1" applyFont="1" applyFill="1" applyBorder="1" applyAlignment="1" applyProtection="1">
      <alignment horizontal="right" vertical="center" wrapText="1"/>
    </xf>
    <xf numFmtId="2" fontId="1" fillId="0" borderId="105" xfId="0" applyNumberFormat="1" applyFont="1" applyFill="1" applyBorder="1" applyAlignment="1" applyProtection="1">
      <alignment horizontal="right" vertical="center" wrapText="1"/>
      <protection locked="0"/>
    </xf>
    <xf numFmtId="0" fontId="15" fillId="6" borderId="70" xfId="0" applyNumberFormat="1" applyFont="1" applyFill="1" applyBorder="1" applyAlignment="1" applyProtection="1">
      <alignment vertical="center"/>
    </xf>
    <xf numFmtId="2" fontId="26" fillId="7" borderId="71" xfId="0" applyNumberFormat="1" applyFont="1" applyFill="1" applyBorder="1" applyAlignment="1" applyProtection="1">
      <alignment horizontal="center" vertical="center" wrapText="1"/>
    </xf>
    <xf numFmtId="0" fontId="15" fillId="6" borderId="7" xfId="0" applyNumberFormat="1" applyFont="1" applyFill="1" applyBorder="1" applyAlignment="1" applyProtection="1">
      <alignment vertical="center"/>
    </xf>
    <xf numFmtId="2" fontId="0" fillId="10" borderId="73" xfId="0" applyNumberFormat="1" applyFill="1" applyBorder="1" applyAlignment="1" applyProtection="1">
      <alignment horizontal="center" vertical="center" wrapText="1"/>
    </xf>
    <xf numFmtId="164" fontId="17" fillId="0" borderId="0" xfId="0" applyFont="1" applyAlignment="1">
      <alignment vertical="center" wrapText="1"/>
    </xf>
    <xf numFmtId="2" fontId="20" fillId="5" borderId="29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0" xfId="0" applyFont="1" applyBorder="1" applyAlignment="1" applyProtection="1">
      <alignment horizontal="center" vertical="center" wrapText="1"/>
    </xf>
    <xf numFmtId="10" fontId="24" fillId="0" borderId="0" xfId="0" applyNumberFormat="1" applyFont="1" applyAlignment="1">
      <alignment horizontal="center" vertical="center" wrapText="1"/>
    </xf>
    <xf numFmtId="0" fontId="9" fillId="41" borderId="0" xfId="0" applyNumberFormat="1" applyFont="1" applyFill="1" applyBorder="1" applyAlignment="1" applyProtection="1">
      <alignment vertical="center"/>
    </xf>
    <xf numFmtId="164" fontId="21" fillId="6" borderId="13" xfId="0" applyFont="1" applyFill="1" applyBorder="1" applyAlignment="1" applyProtection="1">
      <alignment horizontal="center" vertical="center" wrapText="1"/>
    </xf>
    <xf numFmtId="164" fontId="17" fillId="5" borderId="8" xfId="0" applyFont="1" applyFill="1" applyBorder="1" applyAlignment="1">
      <alignment horizontal="center" vertical="center" wrapText="1"/>
    </xf>
    <xf numFmtId="164" fontId="16" fillId="5" borderId="8" xfId="0" applyFont="1" applyFill="1" applyBorder="1" applyAlignment="1" applyProtection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0" fontId="0" fillId="18" borderId="0" xfId="0" applyNumberFormat="1" applyFill="1"/>
    <xf numFmtId="0" fontId="46" fillId="18" borderId="0" xfId="0" applyNumberFormat="1" applyFont="1" applyFill="1" applyAlignment="1" applyProtection="1">
      <alignment vertical="center"/>
    </xf>
    <xf numFmtId="0" fontId="40" fillId="18" borderId="0" xfId="0" applyNumberFormat="1" applyFont="1" applyFill="1"/>
    <xf numFmtId="0" fontId="25" fillId="18" borderId="0" xfId="0" applyNumberFormat="1" applyFont="1" applyFill="1"/>
    <xf numFmtId="0" fontId="0" fillId="18" borderId="0" xfId="0" applyNumberFormat="1" applyFill="1" applyAlignment="1">
      <alignment vertical="center" wrapText="1"/>
    </xf>
    <xf numFmtId="0" fontId="50" fillId="18" borderId="0" xfId="0" applyNumberFormat="1" applyFont="1" applyFill="1"/>
    <xf numFmtId="0" fontId="75" fillId="5" borderId="13" xfId="0" applyNumberFormat="1" applyFont="1" applyFill="1" applyBorder="1" applyAlignment="1" applyProtection="1">
      <alignment horizontal="center" vertical="center" wrapText="1"/>
    </xf>
    <xf numFmtId="0" fontId="75" fillId="5" borderId="4" xfId="0" applyNumberFormat="1" applyFont="1" applyFill="1" applyBorder="1" applyAlignment="1" applyProtection="1">
      <alignment horizontal="center" vertical="center" wrapText="1"/>
    </xf>
    <xf numFmtId="2" fontId="75" fillId="5" borderId="6" xfId="0" applyNumberFormat="1" applyFont="1" applyFill="1" applyBorder="1" applyAlignment="1" applyProtection="1">
      <alignment horizontal="right" vertical="center" wrapText="1"/>
    </xf>
    <xf numFmtId="0" fontId="1" fillId="0" borderId="10" xfId="0" applyNumberFormat="1" applyFont="1" applyBorder="1" applyAlignment="1" applyProtection="1">
      <alignment horizontal="center" vertical="center"/>
    </xf>
    <xf numFmtId="164" fontId="77" fillId="0" borderId="9" xfId="0" applyFont="1" applyBorder="1" applyAlignment="1" applyProtection="1">
      <alignment vertical="center" wrapText="1"/>
    </xf>
    <xf numFmtId="164" fontId="77" fillId="0" borderId="18" xfId="0" applyFont="1" applyBorder="1" applyAlignment="1" applyProtection="1">
      <alignment vertical="center" wrapText="1"/>
    </xf>
    <xf numFmtId="164" fontId="78" fillId="5" borderId="15" xfId="0" applyFont="1" applyFill="1" applyBorder="1" applyAlignment="1" applyProtection="1">
      <alignment horizontal="left" vertical="center" wrapText="1"/>
    </xf>
    <xf numFmtId="164" fontId="78" fillId="4" borderId="15" xfId="0" applyFont="1" applyFill="1" applyBorder="1" applyAlignment="1" applyProtection="1">
      <alignment vertical="center" wrapText="1"/>
    </xf>
    <xf numFmtId="164" fontId="79" fillId="6" borderId="15" xfId="0" applyFont="1" applyFill="1" applyBorder="1" applyAlignment="1" applyProtection="1">
      <alignment vertical="center" wrapText="1"/>
    </xf>
    <xf numFmtId="164" fontId="78" fillId="8" borderId="59" xfId="0" applyFont="1" applyFill="1" applyBorder="1" applyAlignment="1" applyProtection="1">
      <alignment vertical="center" wrapText="1"/>
    </xf>
    <xf numFmtId="164" fontId="77" fillId="0" borderId="23" xfId="0" applyFont="1" applyFill="1" applyBorder="1" applyAlignment="1" applyProtection="1">
      <alignment vertical="center" wrapText="1"/>
    </xf>
    <xf numFmtId="164" fontId="77" fillId="0" borderId="9" xfId="0" applyFont="1" applyFill="1" applyBorder="1" applyAlignment="1" applyProtection="1">
      <alignment vertical="center" wrapText="1"/>
    </xf>
    <xf numFmtId="164" fontId="77" fillId="0" borderId="18" xfId="0" applyFont="1" applyFill="1" applyBorder="1" applyAlignment="1" applyProtection="1">
      <alignment vertical="center" wrapText="1"/>
    </xf>
    <xf numFmtId="164" fontId="78" fillId="8" borderId="57" xfId="0" applyFont="1" applyFill="1" applyBorder="1" applyAlignment="1" applyProtection="1">
      <alignment vertical="center" wrapText="1"/>
    </xf>
    <xf numFmtId="164" fontId="78" fillId="5" borderId="15" xfId="0" applyFont="1" applyFill="1" applyBorder="1" applyAlignment="1" applyProtection="1">
      <alignment vertical="center" wrapText="1"/>
    </xf>
    <xf numFmtId="164" fontId="80" fillId="5" borderId="15" xfId="0" applyFont="1" applyFill="1" applyBorder="1" applyAlignment="1" applyProtection="1">
      <alignment horizontal="left" vertical="center" wrapText="1"/>
    </xf>
    <xf numFmtId="164" fontId="81" fillId="5" borderId="15" xfId="0" applyFont="1" applyFill="1" applyBorder="1" applyAlignment="1" applyProtection="1">
      <alignment horizontal="left" vertical="center" wrapText="1"/>
    </xf>
    <xf numFmtId="164" fontId="81" fillId="5" borderId="54" xfId="0" applyFont="1" applyFill="1" applyBorder="1" applyAlignment="1" applyProtection="1">
      <alignment horizontal="left" vertical="center" wrapText="1"/>
    </xf>
    <xf numFmtId="164" fontId="81" fillId="4" borderId="51" xfId="0" applyFont="1" applyFill="1" applyBorder="1" applyAlignment="1" applyProtection="1">
      <alignment horizontal="left" vertical="center" wrapText="1"/>
    </xf>
    <xf numFmtId="0" fontId="29" fillId="0" borderId="100" xfId="0" applyNumberFormat="1" applyFont="1" applyBorder="1" applyAlignment="1" applyProtection="1">
      <alignment horizontal="center" vertical="center"/>
    </xf>
    <xf numFmtId="0" fontId="1" fillId="0" borderId="99" xfId="0" applyNumberFormat="1" applyFont="1" applyBorder="1" applyAlignment="1" applyProtection="1">
      <alignment horizontal="center" vertical="center"/>
    </xf>
    <xf numFmtId="0" fontId="1" fillId="0" borderId="99" xfId="0" applyNumberFormat="1" applyFont="1" applyBorder="1" applyAlignment="1" applyProtection="1">
      <alignment vertical="center"/>
    </xf>
    <xf numFmtId="0" fontId="1" fillId="0" borderId="107" xfId="0" applyNumberFormat="1" applyFont="1" applyBorder="1" applyAlignment="1" applyProtection="1">
      <alignment vertical="center"/>
    </xf>
    <xf numFmtId="0" fontId="83" fillId="0" borderId="86" xfId="5" applyFont="1" applyBorder="1"/>
    <xf numFmtId="0" fontId="83" fillId="0" borderId="0" xfId="5" applyFont="1" applyBorder="1"/>
    <xf numFmtId="0" fontId="83" fillId="0" borderId="1" xfId="5" applyFont="1" applyBorder="1"/>
    <xf numFmtId="0" fontId="83" fillId="0" borderId="0" xfId="5" applyFont="1" applyBorder="1" applyAlignment="1">
      <alignment horizontal="center"/>
    </xf>
    <xf numFmtId="0" fontId="83" fillId="0" borderId="1" xfId="5" applyFont="1" applyBorder="1" applyAlignment="1">
      <alignment horizontal="center"/>
    </xf>
    <xf numFmtId="164" fontId="83" fillId="2" borderId="2" xfId="4" applyFont="1" applyFill="1" applyBorder="1" applyAlignment="1">
      <alignment horizontal="center" vertical="center" wrapText="1"/>
    </xf>
    <xf numFmtId="164" fontId="83" fillId="2" borderId="1" xfId="4" applyFont="1" applyFill="1" applyBorder="1" applyAlignment="1">
      <alignment horizontal="center" vertical="center" wrapText="1"/>
    </xf>
    <xf numFmtId="2" fontId="83" fillId="2" borderId="1" xfId="4" applyNumberFormat="1" applyFont="1" applyFill="1" applyBorder="1" applyAlignment="1">
      <alignment horizontal="center" vertical="center" wrapText="1"/>
    </xf>
    <xf numFmtId="164" fontId="83" fillId="2" borderId="3" xfId="4" applyFont="1" applyFill="1" applyBorder="1" applyAlignment="1">
      <alignment horizontal="center" vertical="center" wrapText="1"/>
    </xf>
    <xf numFmtId="164" fontId="83" fillId="0" borderId="39" xfId="4" applyFont="1" applyBorder="1" applyAlignment="1">
      <alignment horizontal="left" vertical="center" wrapText="1"/>
    </xf>
    <xf numFmtId="164" fontId="83" fillId="0" borderId="1" xfId="4" applyFont="1" applyBorder="1" applyAlignment="1">
      <alignment horizontal="left" vertical="center" wrapText="1"/>
    </xf>
    <xf numFmtId="164" fontId="83" fillId="0" borderId="1" xfId="4" applyFont="1" applyBorder="1" applyAlignment="1">
      <alignment horizontal="center" vertical="center" wrapText="1"/>
    </xf>
    <xf numFmtId="2" fontId="83" fillId="0" borderId="1" xfId="4" applyNumberFormat="1" applyFont="1" applyBorder="1" applyAlignment="1">
      <alignment horizontal="center" vertical="center" wrapText="1"/>
    </xf>
    <xf numFmtId="164" fontId="83" fillId="0" borderId="68" xfId="4" applyFont="1" applyBorder="1" applyAlignment="1">
      <alignment horizontal="center" vertical="center" wrapText="1"/>
    </xf>
    <xf numFmtId="164" fontId="83" fillId="0" borderId="2" xfId="4" applyFont="1" applyBorder="1" applyAlignment="1">
      <alignment horizontal="left" vertical="center" wrapText="1"/>
    </xf>
    <xf numFmtId="4" fontId="83" fillId="0" borderId="1" xfId="4" applyNumberFormat="1" applyFont="1" applyBorder="1" applyAlignment="1">
      <alignment horizontal="center" vertical="center" wrapText="1"/>
    </xf>
    <xf numFmtId="164" fontId="83" fillId="0" borderId="3" xfId="4" applyFont="1" applyBorder="1" applyAlignment="1">
      <alignment horizontal="center" vertical="center" wrapText="1"/>
    </xf>
    <xf numFmtId="166" fontId="83" fillId="0" borderId="1" xfId="4" applyNumberFormat="1" applyFont="1" applyBorder="1" applyAlignment="1">
      <alignment horizontal="center" vertical="center" wrapText="1"/>
    </xf>
    <xf numFmtId="10" fontId="84" fillId="18" borderId="73" xfId="5" applyNumberFormat="1" applyFont="1" applyFill="1" applyBorder="1" applyAlignment="1">
      <alignment horizontal="center" vertical="center" wrapText="1"/>
    </xf>
    <xf numFmtId="0" fontId="83" fillId="0" borderId="2" xfId="5" applyFont="1" applyBorder="1" applyAlignment="1">
      <alignment horizontal="center"/>
    </xf>
    <xf numFmtId="0" fontId="83" fillId="0" borderId="3" xfId="5" applyFont="1" applyBorder="1"/>
    <xf numFmtId="0" fontId="84" fillId="0" borderId="39" xfId="5" applyFont="1" applyFill="1" applyBorder="1" applyAlignment="1">
      <alignment horizontal="left" vertical="center" wrapText="1"/>
    </xf>
    <xf numFmtId="0" fontId="84" fillId="0" borderId="1" xfId="5" applyFont="1" applyFill="1" applyBorder="1" applyAlignment="1">
      <alignment horizontal="left" vertical="center" wrapText="1"/>
    </xf>
    <xf numFmtId="0" fontId="83" fillId="0" borderId="1" xfId="5" applyFont="1" applyFill="1" applyBorder="1" applyAlignment="1">
      <alignment horizontal="center" vertical="center" wrapText="1"/>
    </xf>
    <xf numFmtId="0" fontId="83" fillId="0" borderId="1" xfId="5" quotePrefix="1" applyFont="1" applyFill="1" applyBorder="1" applyAlignment="1">
      <alignment horizontal="center" vertical="center" wrapText="1"/>
    </xf>
    <xf numFmtId="0" fontId="83" fillId="0" borderId="68" xfId="5" applyFont="1" applyFill="1" applyBorder="1" applyAlignment="1">
      <alignment horizontal="center" vertical="center" wrapText="1"/>
    </xf>
    <xf numFmtId="0" fontId="83" fillId="0" borderId="2" xfId="5" applyFont="1" applyFill="1" applyBorder="1" applyAlignment="1">
      <alignment horizontal="left" vertical="center" wrapText="1"/>
    </xf>
    <xf numFmtId="0" fontId="83" fillId="0" borderId="1" xfId="5" applyFont="1" applyFill="1" applyBorder="1" applyAlignment="1">
      <alignment horizontal="left" vertical="center" wrapText="1"/>
    </xf>
    <xf numFmtId="4" fontId="83" fillId="0" borderId="1" xfId="5" applyNumberFormat="1" applyFont="1" applyFill="1" applyBorder="1" applyAlignment="1">
      <alignment horizontal="center" vertical="center" wrapText="1"/>
    </xf>
    <xf numFmtId="4" fontId="84" fillId="0" borderId="1" xfId="5" applyNumberFormat="1" applyFont="1" applyFill="1" applyBorder="1" applyAlignment="1">
      <alignment horizontal="center" vertical="center" wrapText="1"/>
    </xf>
    <xf numFmtId="6" fontId="84" fillId="0" borderId="3" xfId="5" applyNumberFormat="1" applyFont="1" applyFill="1" applyBorder="1" applyAlignment="1">
      <alignment horizontal="center" vertical="center" wrapText="1"/>
    </xf>
    <xf numFmtId="0" fontId="84" fillId="0" borderId="2" xfId="5" applyFont="1" applyFill="1" applyBorder="1" applyAlignment="1">
      <alignment horizontal="left" vertical="center" wrapText="1"/>
    </xf>
    <xf numFmtId="0" fontId="84" fillId="0" borderId="1" xfId="5" applyFont="1" applyFill="1" applyBorder="1" applyAlignment="1">
      <alignment horizontal="center" vertical="center" wrapText="1"/>
    </xf>
    <xf numFmtId="0" fontId="83" fillId="0" borderId="39" xfId="5" applyFont="1" applyBorder="1" applyAlignment="1">
      <alignment horizontal="left"/>
    </xf>
    <xf numFmtId="0" fontId="83" fillId="0" borderId="1" xfId="5" applyFont="1" applyBorder="1" applyAlignment="1">
      <alignment horizontal="left"/>
    </xf>
    <xf numFmtId="0" fontId="83" fillId="0" borderId="68" xfId="5" applyFont="1" applyBorder="1"/>
    <xf numFmtId="0" fontId="83" fillId="0" borderId="2" xfId="5" applyFont="1" applyBorder="1" applyAlignment="1">
      <alignment horizontal="left"/>
    </xf>
    <xf numFmtId="0" fontId="83" fillId="0" borderId="1" xfId="5" applyFont="1" applyFill="1" applyBorder="1" applyAlignment="1" applyProtection="1">
      <alignment horizontal="left" vertical="center" wrapText="1"/>
      <protection locked="0"/>
    </xf>
    <xf numFmtId="0" fontId="83" fillId="0" borderId="7" xfId="5" applyFont="1" applyBorder="1" applyAlignment="1">
      <alignment horizontal="center"/>
    </xf>
    <xf numFmtId="0" fontId="83" fillId="0" borderId="72" xfId="5" applyFont="1" applyBorder="1" applyAlignment="1">
      <alignment horizontal="center"/>
    </xf>
    <xf numFmtId="0" fontId="83" fillId="0" borderId="72" xfId="5" applyFont="1" applyBorder="1"/>
    <xf numFmtId="0" fontId="83" fillId="0" borderId="73" xfId="5" applyFont="1" applyBorder="1"/>
    <xf numFmtId="0" fontId="83" fillId="0" borderId="40" xfId="5" applyFont="1" applyBorder="1" applyAlignment="1">
      <alignment horizontal="left"/>
    </xf>
    <xf numFmtId="0" fontId="83" fillId="0" borderId="72" xfId="5" applyFont="1" applyBorder="1" applyAlignment="1">
      <alignment horizontal="left"/>
    </xf>
    <xf numFmtId="0" fontId="83" fillId="0" borderId="87" xfId="5" applyFont="1" applyBorder="1"/>
    <xf numFmtId="0" fontId="84" fillId="0" borderId="7" xfId="5" applyFont="1" applyFill="1" applyBorder="1" applyAlignment="1">
      <alignment horizontal="left" vertical="center" wrapText="1"/>
    </xf>
    <xf numFmtId="0" fontId="84" fillId="0" borderId="72" xfId="5" applyFont="1" applyFill="1" applyBorder="1" applyAlignment="1">
      <alignment horizontal="left" vertical="center" wrapText="1"/>
    </xf>
    <xf numFmtId="0" fontId="84" fillId="0" borderId="72" xfId="5" applyFont="1" applyFill="1" applyBorder="1" applyAlignment="1">
      <alignment horizontal="center" vertical="center" wrapText="1"/>
    </xf>
    <xf numFmtId="4" fontId="84" fillId="0" borderId="72" xfId="5" applyNumberFormat="1" applyFont="1" applyFill="1" applyBorder="1" applyAlignment="1">
      <alignment horizontal="center" vertical="center" wrapText="1"/>
    </xf>
    <xf numFmtId="0" fontId="83" fillId="0" borderId="7" xfId="5" applyFont="1" applyBorder="1" applyAlignment="1">
      <alignment horizontal="left"/>
    </xf>
    <xf numFmtId="0" fontId="83" fillId="0" borderId="0" xfId="5" applyFont="1" applyBorder="1" applyAlignment="1">
      <alignment horizontal="left"/>
    </xf>
    <xf numFmtId="4" fontId="83" fillId="0" borderId="0" xfId="5" applyNumberFormat="1" applyFont="1" applyBorder="1"/>
    <xf numFmtId="0" fontId="83" fillId="0" borderId="106" xfId="5" applyFont="1" applyBorder="1"/>
    <xf numFmtId="0" fontId="83" fillId="0" borderId="55" xfId="5" applyFont="1" applyBorder="1"/>
    <xf numFmtId="4" fontId="83" fillId="0" borderId="1" xfId="5" applyNumberFormat="1" applyFont="1" applyBorder="1"/>
    <xf numFmtId="0" fontId="84" fillId="0" borderId="68" xfId="5" applyFont="1" applyFill="1" applyBorder="1" applyAlignment="1">
      <alignment horizontal="center" vertical="center" wrapText="1"/>
    </xf>
    <xf numFmtId="164" fontId="83" fillId="2" borderId="47" xfId="4" applyFont="1" applyFill="1" applyBorder="1" applyAlignment="1">
      <alignment horizontal="center" vertical="center" wrapText="1"/>
    </xf>
    <xf numFmtId="164" fontId="83" fillId="2" borderId="44" xfId="4" applyFont="1" applyFill="1" applyBorder="1" applyAlignment="1">
      <alignment horizontal="center" vertical="center" wrapText="1"/>
    </xf>
    <xf numFmtId="2" fontId="83" fillId="2" borderId="44" xfId="4" applyNumberFormat="1" applyFont="1" applyFill="1" applyBorder="1" applyAlignment="1">
      <alignment horizontal="center" vertical="center" wrapText="1"/>
    </xf>
    <xf numFmtId="164" fontId="83" fillId="2" borderId="46" xfId="4" applyFont="1" applyFill="1" applyBorder="1" applyAlignment="1">
      <alignment horizontal="center" vertical="center" wrapText="1"/>
    </xf>
    <xf numFmtId="164" fontId="84" fillId="5" borderId="7" xfId="4" applyFont="1" applyFill="1" applyBorder="1" applyAlignment="1">
      <alignment horizontal="center" vertical="center" wrapText="1"/>
    </xf>
    <xf numFmtId="164" fontId="84" fillId="5" borderId="72" xfId="4" applyFont="1" applyFill="1" applyBorder="1" applyAlignment="1">
      <alignment horizontal="center" vertical="center" wrapText="1"/>
    </xf>
    <xf numFmtId="2" fontId="84" fillId="5" borderId="72" xfId="4" applyNumberFormat="1" applyFont="1" applyFill="1" applyBorder="1" applyAlignment="1">
      <alignment horizontal="center" vertical="center" wrapText="1"/>
    </xf>
    <xf numFmtId="164" fontId="84" fillId="5" borderId="87" xfId="4" applyFont="1" applyFill="1" applyBorder="1" applyAlignment="1">
      <alignment horizontal="center" vertical="center" wrapText="1"/>
    </xf>
    <xf numFmtId="164" fontId="83" fillId="0" borderId="43" xfId="4" applyFont="1" applyBorder="1" applyAlignment="1">
      <alignment horizontal="left" vertical="center" wrapText="1"/>
    </xf>
    <xf numFmtId="164" fontId="83" fillId="0" borderId="44" xfId="4" applyFont="1" applyBorder="1" applyAlignment="1">
      <alignment horizontal="left" vertical="center" wrapText="1"/>
    </xf>
    <xf numFmtId="164" fontId="83" fillId="0" borderId="44" xfId="4" applyFont="1" applyBorder="1" applyAlignment="1">
      <alignment horizontal="center" vertical="center" wrapText="1"/>
    </xf>
    <xf numFmtId="2" fontId="83" fillId="0" borderId="44" xfId="4" applyNumberFormat="1" applyFont="1" applyBorder="1" applyAlignment="1">
      <alignment horizontal="center" vertical="center" wrapText="1"/>
    </xf>
    <xf numFmtId="164" fontId="83" fillId="0" borderId="108" xfId="4" applyFont="1" applyBorder="1" applyAlignment="1">
      <alignment horizontal="center" vertical="center" wrapText="1"/>
    </xf>
    <xf numFmtId="164" fontId="84" fillId="17" borderId="7" xfId="4" applyFont="1" applyFill="1" applyBorder="1" applyAlignment="1">
      <alignment horizontal="center" vertical="center" wrapText="1"/>
    </xf>
    <xf numFmtId="164" fontId="84" fillId="17" borderId="72" xfId="4" applyFont="1" applyFill="1" applyBorder="1" applyAlignment="1">
      <alignment horizontal="center" vertical="center" wrapText="1"/>
    </xf>
    <xf numFmtId="2" fontId="84" fillId="17" borderId="72" xfId="4" applyNumberFormat="1" applyFont="1" applyFill="1" applyBorder="1" applyAlignment="1">
      <alignment horizontal="center" vertical="center" wrapText="1"/>
    </xf>
    <xf numFmtId="164" fontId="84" fillId="17" borderId="87" xfId="4" applyFont="1" applyFill="1" applyBorder="1" applyAlignment="1">
      <alignment horizontal="center" vertical="center" wrapText="1"/>
    </xf>
    <xf numFmtId="164" fontId="83" fillId="0" borderId="47" xfId="4" applyFont="1" applyBorder="1" applyAlignment="1">
      <alignment horizontal="left" vertical="center" wrapText="1"/>
    </xf>
    <xf numFmtId="4" fontId="83" fillId="0" borderId="44" xfId="4" applyNumberFormat="1" applyFont="1" applyBorder="1" applyAlignment="1">
      <alignment horizontal="center" vertical="center" wrapText="1"/>
    </xf>
    <xf numFmtId="164" fontId="83" fillId="0" borderId="46" xfId="4" applyFont="1" applyBorder="1" applyAlignment="1">
      <alignment horizontal="center" vertical="center" wrapText="1"/>
    </xf>
    <xf numFmtId="4" fontId="84" fillId="17" borderId="72" xfId="4" applyNumberFormat="1" applyFont="1" applyFill="1" applyBorder="1" applyAlignment="1">
      <alignment horizontal="center" vertical="center" wrapText="1"/>
    </xf>
    <xf numFmtId="166" fontId="83" fillId="0" borderId="44" xfId="4" applyNumberFormat="1" applyFont="1" applyBorder="1" applyAlignment="1">
      <alignment horizontal="center" vertical="center" wrapText="1"/>
    </xf>
    <xf numFmtId="164" fontId="84" fillId="3" borderId="7" xfId="4" applyFont="1" applyFill="1" applyBorder="1" applyAlignment="1">
      <alignment horizontal="center" vertical="center" wrapText="1"/>
    </xf>
    <xf numFmtId="164" fontId="84" fillId="3" borderId="72" xfId="4" applyFont="1" applyFill="1" applyBorder="1" applyAlignment="1">
      <alignment horizontal="center" vertical="center" wrapText="1"/>
    </xf>
    <xf numFmtId="166" fontId="84" fillId="3" borderId="72" xfId="4" applyNumberFormat="1" applyFont="1" applyFill="1" applyBorder="1" applyAlignment="1">
      <alignment horizontal="center" vertical="center" wrapText="1"/>
    </xf>
    <xf numFmtId="164" fontId="84" fillId="3" borderId="73" xfId="4" applyFont="1" applyFill="1" applyBorder="1" applyAlignment="1">
      <alignment horizontal="center" vertical="center" wrapText="1"/>
    </xf>
    <xf numFmtId="0" fontId="83" fillId="0" borderId="70" xfId="5" applyFont="1" applyBorder="1"/>
    <xf numFmtId="0" fontId="83" fillId="0" borderId="45" xfId="5" applyFont="1" applyBorder="1"/>
    <xf numFmtId="0" fontId="83" fillId="0" borderId="71" xfId="5" applyFont="1" applyBorder="1"/>
    <xf numFmtId="0" fontId="83" fillId="0" borderId="2" xfId="5" applyFont="1" applyBorder="1"/>
    <xf numFmtId="0" fontId="83" fillId="0" borderId="7" xfId="5" applyFont="1" applyBorder="1"/>
    <xf numFmtId="164" fontId="43" fillId="2" borderId="4" xfId="0" applyFont="1" applyFill="1" applyBorder="1" applyAlignment="1">
      <alignment horizontal="center" vertical="center" wrapText="1"/>
    </xf>
    <xf numFmtId="164" fontId="43" fillId="0" borderId="50" xfId="0" applyFont="1" applyFill="1" applyBorder="1" applyAlignment="1">
      <alignment horizontal="center" vertical="center" wrapText="1"/>
    </xf>
    <xf numFmtId="164" fontId="2" fillId="2" borderId="53" xfId="0" applyFont="1" applyFill="1" applyBorder="1" applyAlignment="1">
      <alignment horizontal="center" vertical="center" wrapText="1"/>
    </xf>
    <xf numFmtId="164" fontId="2" fillId="2" borderId="49" xfId="0" applyFont="1" applyFill="1" applyBorder="1" applyAlignment="1">
      <alignment horizontal="center" vertical="center" wrapText="1"/>
    </xf>
    <xf numFmtId="2" fontId="8" fillId="5" borderId="29" xfId="0" applyNumberFormat="1" applyFont="1" applyFill="1" applyBorder="1" applyAlignment="1">
      <alignment horizontal="center" vertical="center" wrapText="1"/>
    </xf>
    <xf numFmtId="2" fontId="8" fillId="5" borderId="28" xfId="0" applyNumberFormat="1" applyFont="1" applyFill="1" applyBorder="1" applyAlignment="1">
      <alignment horizontal="center" vertical="center" wrapText="1"/>
    </xf>
    <xf numFmtId="4" fontId="5" fillId="2" borderId="53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9" xfId="0" applyNumberFormat="1" applyFont="1" applyFill="1" applyBorder="1" applyAlignment="1" applyProtection="1">
      <alignment horizontal="center" vertical="center" wrapText="1"/>
      <protection locked="0"/>
    </xf>
    <xf numFmtId="4" fontId="42" fillId="5" borderId="52" xfId="0" applyNumberFormat="1" applyFont="1" applyFill="1" applyBorder="1" applyAlignment="1">
      <alignment horizontal="center" vertical="center" wrapText="1"/>
    </xf>
    <xf numFmtId="4" fontId="42" fillId="5" borderId="50" xfId="0" applyNumberFormat="1" applyFont="1" applyFill="1" applyBorder="1" applyAlignment="1">
      <alignment horizontal="center" vertical="center" wrapText="1"/>
    </xf>
    <xf numFmtId="4" fontId="42" fillId="5" borderId="35" xfId="0" applyNumberFormat="1" applyFont="1" applyFill="1" applyBorder="1" applyAlignment="1">
      <alignment horizontal="center" vertical="center" wrapText="1"/>
    </xf>
    <xf numFmtId="4" fontId="42" fillId="5" borderId="34" xfId="0" applyNumberFormat="1" applyFont="1" applyFill="1" applyBorder="1" applyAlignment="1">
      <alignment horizontal="center" vertical="center" wrapText="1"/>
    </xf>
    <xf numFmtId="4" fontId="5" fillId="4" borderId="29" xfId="3" applyNumberFormat="1" applyFont="1" applyFill="1" applyBorder="1" applyAlignment="1">
      <alignment horizontal="center" vertical="center" wrapText="1"/>
    </xf>
    <xf numFmtId="4" fontId="5" fillId="4" borderId="28" xfId="3" applyNumberFormat="1" applyFont="1" applyFill="1" applyBorder="1" applyAlignment="1">
      <alignment horizontal="center" vertical="center" wrapText="1"/>
    </xf>
    <xf numFmtId="164" fontId="5" fillId="5" borderId="29" xfId="3" applyFont="1" applyFill="1" applyBorder="1" applyAlignment="1">
      <alignment horizontal="center" vertical="center" wrapText="1"/>
    </xf>
    <xf numFmtId="164" fontId="5" fillId="5" borderId="28" xfId="3" applyFont="1" applyFill="1" applyBorder="1" applyAlignment="1">
      <alignment horizontal="center" vertical="center" wrapText="1"/>
    </xf>
    <xf numFmtId="164" fontId="5" fillId="5" borderId="52" xfId="0" applyFont="1" applyFill="1" applyBorder="1" applyAlignment="1">
      <alignment horizontal="center" vertical="center" wrapText="1"/>
    </xf>
    <xf numFmtId="164" fontId="5" fillId="5" borderId="50" xfId="0" applyFont="1" applyFill="1" applyBorder="1" applyAlignment="1">
      <alignment horizontal="center" vertical="center" wrapText="1"/>
    </xf>
    <xf numFmtId="164" fontId="5" fillId="4" borderId="14" xfId="0" applyFont="1" applyFill="1" applyBorder="1" applyAlignment="1">
      <alignment horizontal="center" vertical="center" wrapText="1"/>
    </xf>
    <xf numFmtId="164" fontId="5" fillId="4" borderId="29" xfId="0" applyFont="1" applyFill="1" applyBorder="1" applyAlignment="1">
      <alignment horizontal="center" vertical="center" wrapText="1"/>
    </xf>
    <xf numFmtId="164" fontId="5" fillId="4" borderId="28" xfId="0" applyFont="1" applyFill="1" applyBorder="1" applyAlignment="1">
      <alignment horizontal="center" vertical="center" wrapText="1"/>
    </xf>
    <xf numFmtId="164" fontId="5" fillId="15" borderId="14" xfId="0" applyFont="1" applyFill="1" applyBorder="1" applyAlignment="1">
      <alignment horizontal="center" vertical="center" wrapText="1"/>
    </xf>
    <xf numFmtId="164" fontId="5" fillId="15" borderId="29" xfId="0" applyFont="1" applyFill="1" applyBorder="1" applyAlignment="1">
      <alignment horizontal="center" vertical="center" wrapText="1"/>
    </xf>
    <xf numFmtId="164" fontId="5" fillId="15" borderId="28" xfId="0" applyFont="1" applyFill="1" applyBorder="1" applyAlignment="1">
      <alignment horizontal="center" vertical="center" wrapText="1"/>
    </xf>
    <xf numFmtId="164" fontId="10" fillId="5" borderId="14" xfId="0" applyFont="1" applyFill="1" applyBorder="1" applyAlignment="1">
      <alignment horizontal="center" vertical="center" wrapText="1"/>
    </xf>
    <xf numFmtId="164" fontId="10" fillId="5" borderId="29" xfId="0" applyFont="1" applyFill="1" applyBorder="1" applyAlignment="1">
      <alignment horizontal="center" vertical="center" wrapText="1"/>
    </xf>
    <xf numFmtId="164" fontId="10" fillId="5" borderId="28" xfId="0" applyFont="1" applyFill="1" applyBorder="1" applyAlignment="1">
      <alignment horizontal="center" vertical="center" wrapText="1"/>
    </xf>
    <xf numFmtId="164" fontId="8" fillId="5" borderId="14" xfId="0" applyFont="1" applyFill="1" applyBorder="1" applyAlignment="1">
      <alignment horizontal="center" vertical="center"/>
    </xf>
    <xf numFmtId="164" fontId="8" fillId="5" borderId="29" xfId="0" applyFont="1" applyFill="1" applyBorder="1" applyAlignment="1">
      <alignment horizontal="center" vertical="center"/>
    </xf>
    <xf numFmtId="164" fontId="8" fillId="5" borderId="28" xfId="0" applyFont="1" applyFill="1" applyBorder="1" applyAlignment="1">
      <alignment horizontal="center" vertical="center"/>
    </xf>
    <xf numFmtId="4" fontId="5" fillId="2" borderId="3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5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50" xfId="0" applyNumberFormat="1" applyFont="1" applyFill="1" applyBorder="1" applyAlignment="1" applyProtection="1">
      <alignment horizontal="center" vertical="center" wrapText="1"/>
      <protection locked="0"/>
    </xf>
    <xf numFmtId="164" fontId="71" fillId="0" borderId="31" xfId="0" applyFont="1" applyBorder="1" applyAlignment="1">
      <alignment horizontal="center" vertical="center" textRotation="90" wrapText="1"/>
    </xf>
    <xf numFmtId="164" fontId="71" fillId="0" borderId="54" xfId="0" applyFont="1" applyBorder="1" applyAlignment="1">
      <alignment horizontal="center" vertical="center" textRotation="90" wrapText="1"/>
    </xf>
    <xf numFmtId="164" fontId="71" fillId="0" borderId="51" xfId="0" applyFont="1" applyBorder="1" applyAlignment="1">
      <alignment horizontal="center" vertical="center" textRotation="90" wrapText="1"/>
    </xf>
    <xf numFmtId="2" fontId="5" fillId="5" borderId="35" xfId="0" applyNumberFormat="1" applyFont="1" applyFill="1" applyBorder="1" applyAlignment="1">
      <alignment horizontal="center" vertical="center" wrapText="1"/>
    </xf>
    <xf numFmtId="2" fontId="5" fillId="5" borderId="34" xfId="0" applyNumberFormat="1" applyFont="1" applyFill="1" applyBorder="1" applyAlignment="1">
      <alignment horizontal="center" vertical="center" wrapText="1"/>
    </xf>
    <xf numFmtId="4" fontId="5" fillId="9" borderId="29" xfId="3" applyNumberFormat="1" applyFont="1" applyFill="1" applyBorder="1" applyAlignment="1">
      <alignment horizontal="center" vertical="center" wrapText="1"/>
    </xf>
    <xf numFmtId="4" fontId="5" fillId="9" borderId="28" xfId="3" applyNumberFormat="1" applyFont="1" applyFill="1" applyBorder="1" applyAlignment="1">
      <alignment horizontal="center" vertical="center" wrapText="1"/>
    </xf>
    <xf numFmtId="2" fontId="5" fillId="5" borderId="52" xfId="0" applyNumberFormat="1" applyFont="1" applyFill="1" applyBorder="1" applyAlignment="1">
      <alignment horizontal="center" vertical="center" wrapText="1"/>
    </xf>
    <xf numFmtId="2" fontId="5" fillId="5" borderId="50" xfId="0" applyNumberFormat="1" applyFont="1" applyFill="1" applyBorder="1" applyAlignment="1">
      <alignment horizontal="center" vertical="center" wrapText="1"/>
    </xf>
    <xf numFmtId="164" fontId="35" fillId="9" borderId="42" xfId="3" applyFont="1" applyFill="1" applyBorder="1" applyAlignment="1" applyProtection="1">
      <alignment horizontal="center" vertical="center" wrapText="1"/>
    </xf>
    <xf numFmtId="164" fontId="35" fillId="9" borderId="30" xfId="3" applyFont="1" applyFill="1" applyBorder="1" applyAlignment="1" applyProtection="1">
      <alignment horizontal="center" vertical="center" wrapText="1"/>
    </xf>
    <xf numFmtId="0" fontId="4" fillId="6" borderId="15" xfId="0" applyNumberFormat="1" applyFont="1" applyFill="1" applyBorder="1" applyAlignment="1">
      <alignment horizontal="center" vertical="center" wrapText="1"/>
    </xf>
    <xf numFmtId="0" fontId="4" fillId="6" borderId="13" xfId="0" applyNumberFormat="1" applyFont="1" applyFill="1" applyBorder="1" applyAlignment="1">
      <alignment horizontal="center" vertical="center" wrapText="1"/>
    </xf>
    <xf numFmtId="0" fontId="4" fillId="6" borderId="16" xfId="0" applyNumberFormat="1" applyFont="1" applyFill="1" applyBorder="1" applyAlignment="1">
      <alignment horizontal="center" vertical="center" wrapText="1"/>
    </xf>
    <xf numFmtId="164" fontId="4" fillId="6" borderId="15" xfId="0" applyFont="1" applyFill="1" applyBorder="1" applyAlignment="1">
      <alignment horizontal="center" vertical="center" wrapText="1"/>
    </xf>
    <xf numFmtId="164" fontId="4" fillId="6" borderId="13" xfId="0" applyFont="1" applyFill="1" applyBorder="1" applyAlignment="1">
      <alignment horizontal="center" vertical="center" wrapText="1"/>
    </xf>
    <xf numFmtId="164" fontId="4" fillId="6" borderId="16" xfId="0" applyFont="1" applyFill="1" applyBorder="1" applyAlignment="1">
      <alignment horizontal="center" vertical="center" wrapText="1"/>
    </xf>
    <xf numFmtId="164" fontId="4" fillId="6" borderId="8" xfId="0" applyFont="1" applyFill="1" applyBorder="1" applyAlignment="1">
      <alignment horizontal="center" vertical="center" wrapText="1"/>
    </xf>
    <xf numFmtId="164" fontId="4" fillId="6" borderId="41" xfId="0" applyFont="1" applyFill="1" applyBorder="1" applyAlignment="1">
      <alignment horizontal="center" vertical="center" wrapText="1"/>
    </xf>
    <xf numFmtId="164" fontId="4" fillId="6" borderId="30" xfId="0" applyFont="1" applyFill="1" applyBorder="1" applyAlignment="1">
      <alignment horizontal="center" vertical="center" wrapText="1"/>
    </xf>
    <xf numFmtId="164" fontId="5" fillId="9" borderId="14" xfId="0" applyFont="1" applyFill="1" applyBorder="1" applyAlignment="1">
      <alignment horizontal="center" vertical="center" wrapText="1"/>
    </xf>
    <xf numFmtId="164" fontId="5" fillId="9" borderId="29" xfId="0" applyFont="1" applyFill="1" applyBorder="1" applyAlignment="1">
      <alignment horizontal="center" vertical="center" wrapText="1"/>
    </xf>
    <xf numFmtId="164" fontId="5" fillId="9" borderId="28" xfId="0" applyFont="1" applyFill="1" applyBorder="1" applyAlignment="1">
      <alignment horizontal="center" vertical="center" wrapText="1"/>
    </xf>
    <xf numFmtId="164" fontId="22" fillId="6" borderId="4" xfId="0" applyFont="1" applyFill="1" applyBorder="1" applyAlignment="1">
      <alignment horizontal="center" vertical="center" wrapText="1"/>
    </xf>
    <xf numFmtId="164" fontId="22" fillId="6" borderId="5" xfId="0" applyFont="1" applyFill="1" applyBorder="1" applyAlignment="1">
      <alignment horizontal="center" vertical="center" wrapText="1"/>
    </xf>
    <xf numFmtId="164" fontId="22" fillId="6" borderId="6" xfId="0" applyFont="1" applyFill="1" applyBorder="1" applyAlignment="1">
      <alignment horizontal="center" vertical="center" wrapText="1"/>
    </xf>
    <xf numFmtId="164" fontId="41" fillId="5" borderId="32" xfId="0" applyFont="1" applyFill="1" applyBorder="1" applyAlignment="1">
      <alignment horizontal="center" vertical="center" wrapText="1"/>
    </xf>
    <xf numFmtId="164" fontId="41" fillId="5" borderId="50" xfId="0" applyFont="1" applyFill="1" applyBorder="1" applyAlignment="1">
      <alignment horizontal="center" vertical="center" wrapText="1"/>
    </xf>
    <xf numFmtId="164" fontId="33" fillId="9" borderId="15" xfId="3" applyFont="1" applyFill="1" applyBorder="1" applyAlignment="1" applyProtection="1">
      <alignment horizontal="center" vertical="center" wrapText="1"/>
    </xf>
    <xf numFmtId="164" fontId="33" fillId="9" borderId="13" xfId="3" applyFont="1" applyFill="1" applyBorder="1" applyAlignment="1" applyProtection="1">
      <alignment horizontal="center" vertical="center" wrapText="1"/>
    </xf>
    <xf numFmtId="164" fontId="33" fillId="9" borderId="16" xfId="3" applyFont="1" applyFill="1" applyBorder="1" applyAlignment="1" applyProtection="1">
      <alignment horizontal="center" vertical="center" wrapText="1"/>
    </xf>
    <xf numFmtId="164" fontId="81" fillId="5" borderId="54" xfId="0" applyFont="1" applyFill="1" applyBorder="1" applyAlignment="1" applyProtection="1">
      <alignment horizontal="left" vertical="center" wrapText="1"/>
    </xf>
    <xf numFmtId="164" fontId="80" fillId="5" borderId="51" xfId="0" applyFont="1" applyFill="1" applyBorder="1" applyAlignment="1" applyProtection="1">
      <alignment horizontal="left" vertical="center" wrapText="1"/>
    </xf>
    <xf numFmtId="164" fontId="32" fillId="0" borderId="0" xfId="0" applyFont="1" applyBorder="1" applyAlignment="1" applyProtection="1">
      <alignment horizontal="center" vertical="center" wrapText="1"/>
      <protection locked="0"/>
    </xf>
    <xf numFmtId="164" fontId="31" fillId="6" borderId="41" xfId="0" applyFont="1" applyFill="1" applyBorder="1" applyAlignment="1" applyProtection="1">
      <alignment horizontal="center" vertical="center" wrapText="1"/>
    </xf>
    <xf numFmtId="164" fontId="31" fillId="6" borderId="51" xfId="0" applyFont="1" applyFill="1" applyBorder="1" applyAlignment="1" applyProtection="1">
      <alignment horizontal="center" vertical="center" wrapText="1"/>
    </xf>
    <xf numFmtId="164" fontId="69" fillId="6" borderId="14" xfId="0" applyFont="1" applyFill="1" applyBorder="1" applyAlignment="1" applyProtection="1">
      <alignment horizontal="center" vertical="center" wrapText="1"/>
    </xf>
    <xf numFmtId="164" fontId="69" fillId="6" borderId="28" xfId="0" applyFont="1" applyFill="1" applyBorder="1" applyAlignment="1" applyProtection="1">
      <alignment horizontal="center" vertical="center" wrapText="1"/>
    </xf>
    <xf numFmtId="164" fontId="72" fillId="6" borderId="14" xfId="0" applyFont="1" applyFill="1" applyBorder="1" applyAlignment="1" applyProtection="1">
      <alignment horizontal="center" vertical="center" wrapText="1"/>
    </xf>
    <xf numFmtId="164" fontId="72" fillId="6" borderId="28" xfId="0" applyFont="1" applyFill="1" applyBorder="1" applyAlignment="1" applyProtection="1">
      <alignment horizontal="center" vertical="center" wrapText="1"/>
    </xf>
    <xf numFmtId="0" fontId="73" fillId="9" borderId="15" xfId="3" applyNumberFormat="1" applyFont="1" applyFill="1" applyBorder="1" applyAlignment="1" applyProtection="1">
      <alignment horizontal="center" vertical="center" wrapText="1"/>
    </xf>
    <xf numFmtId="0" fontId="73" fillId="9" borderId="13" xfId="3" applyNumberFormat="1" applyFont="1" applyFill="1" applyBorder="1" applyAlignment="1" applyProtection="1">
      <alignment horizontal="center" vertical="center" wrapText="1"/>
    </xf>
    <xf numFmtId="0" fontId="73" fillId="9" borderId="16" xfId="3" applyNumberFormat="1" applyFont="1" applyFill="1" applyBorder="1" applyAlignment="1" applyProtection="1">
      <alignment horizontal="center" vertical="center" wrapText="1"/>
    </xf>
    <xf numFmtId="0" fontId="76" fillId="0" borderId="38" xfId="0" applyNumberFormat="1" applyFont="1" applyBorder="1" applyAlignment="1" applyProtection="1">
      <alignment horizontal="center" vertical="center" wrapText="1"/>
      <protection locked="0"/>
    </xf>
    <xf numFmtId="0" fontId="76" fillId="0" borderId="27" xfId="0" applyNumberFormat="1" applyFont="1" applyBorder="1" applyAlignment="1" applyProtection="1">
      <alignment horizontal="center" vertical="center" wrapText="1"/>
      <protection locked="0"/>
    </xf>
    <xf numFmtId="0" fontId="31" fillId="42" borderId="41" xfId="2" applyNumberFormat="1" applyFont="1" applyFill="1" applyBorder="1" applyAlignment="1" applyProtection="1">
      <alignment horizontal="center" vertical="center" wrapText="1"/>
    </xf>
    <xf numFmtId="0" fontId="31" fillId="42" borderId="42" xfId="2" applyNumberFormat="1" applyFont="1" applyFill="1" applyBorder="1" applyAlignment="1" applyProtection="1">
      <alignment horizontal="center" vertical="center" wrapText="1"/>
    </xf>
    <xf numFmtId="0" fontId="31" fillId="42" borderId="30" xfId="2" applyNumberFormat="1" applyFont="1" applyFill="1" applyBorder="1" applyAlignment="1" applyProtection="1">
      <alignment horizontal="center" vertical="center" wrapText="1"/>
    </xf>
    <xf numFmtId="0" fontId="31" fillId="42" borderId="54" xfId="2" applyNumberFormat="1" applyFont="1" applyFill="1" applyBorder="1" applyAlignment="1" applyProtection="1">
      <alignment horizontal="center" vertical="center" wrapText="1"/>
    </xf>
    <xf numFmtId="0" fontId="31" fillId="42" borderId="0" xfId="2" applyNumberFormat="1" applyFont="1" applyFill="1" applyBorder="1" applyAlignment="1" applyProtection="1">
      <alignment horizontal="center" vertical="center" wrapText="1"/>
    </xf>
    <xf numFmtId="0" fontId="31" fillId="42" borderId="37" xfId="2" applyNumberFormat="1" applyFont="1" applyFill="1" applyBorder="1" applyAlignment="1" applyProtection="1">
      <alignment horizontal="center" vertical="center" wrapText="1"/>
    </xf>
    <xf numFmtId="0" fontId="68" fillId="42" borderId="14" xfId="2" applyNumberFormat="1" applyFont="1" applyFill="1" applyBorder="1" applyAlignment="1" applyProtection="1">
      <alignment horizontal="center" vertical="center" wrapText="1"/>
    </xf>
    <xf numFmtId="0" fontId="68" fillId="42" borderId="29" xfId="2" applyNumberFormat="1" applyFont="1" applyFill="1" applyBorder="1" applyAlignment="1" applyProtection="1">
      <alignment horizontal="center" vertical="center" wrapText="1"/>
    </xf>
    <xf numFmtId="0" fontId="70" fillId="42" borderId="14" xfId="2" applyNumberFormat="1" applyFont="1" applyFill="1" applyBorder="1" applyAlignment="1" applyProtection="1">
      <alignment horizontal="center" vertical="center" wrapText="1"/>
    </xf>
    <xf numFmtId="0" fontId="70" fillId="42" borderId="29" xfId="2" applyNumberFormat="1" applyFont="1" applyFill="1" applyBorder="1" applyAlignment="1" applyProtection="1">
      <alignment horizontal="center" vertical="center" wrapText="1"/>
    </xf>
    <xf numFmtId="2" fontId="70" fillId="42" borderId="14" xfId="2" applyNumberFormat="1" applyFont="1" applyFill="1" applyBorder="1" applyAlignment="1" applyProtection="1">
      <alignment horizontal="center" vertical="center" wrapText="1"/>
    </xf>
    <xf numFmtId="2" fontId="70" fillId="42" borderId="28" xfId="2" applyNumberFormat="1" applyFont="1" applyFill="1" applyBorder="1" applyAlignment="1" applyProtection="1">
      <alignment horizontal="center" vertical="center" wrapText="1"/>
    </xf>
    <xf numFmtId="0" fontId="14" fillId="5" borderId="41" xfId="0" applyNumberFormat="1" applyFont="1" applyFill="1" applyBorder="1" applyAlignment="1" applyProtection="1">
      <alignment horizontal="center" vertical="center"/>
    </xf>
    <xf numFmtId="0" fontId="14" fillId="5" borderId="54" xfId="0" applyNumberFormat="1" applyFont="1" applyFill="1" applyBorder="1" applyAlignment="1" applyProtection="1">
      <alignment horizontal="center" vertical="center"/>
    </xf>
    <xf numFmtId="0" fontId="14" fillId="5" borderId="51" xfId="0" applyNumberFormat="1" applyFont="1" applyFill="1" applyBorder="1" applyAlignment="1" applyProtection="1">
      <alignment horizontal="center" vertical="center"/>
    </xf>
    <xf numFmtId="0" fontId="1" fillId="0" borderId="60" xfId="0" applyNumberFormat="1" applyFont="1" applyBorder="1" applyAlignment="1" applyProtection="1">
      <alignment vertical="center"/>
    </xf>
    <xf numFmtId="0" fontId="1" fillId="0" borderId="61" xfId="0" applyNumberFormat="1" applyFont="1" applyBorder="1" applyAlignment="1" applyProtection="1">
      <alignment vertical="center"/>
    </xf>
    <xf numFmtId="0" fontId="1" fillId="0" borderId="62" xfId="0" applyNumberFormat="1" applyFont="1" applyBorder="1" applyAlignment="1" applyProtection="1">
      <alignment vertical="center"/>
    </xf>
    <xf numFmtId="0" fontId="1" fillId="0" borderId="10" xfId="0" applyNumberFormat="1" applyFont="1" applyBorder="1" applyAlignment="1" applyProtection="1">
      <alignment horizontal="left" vertical="center"/>
    </xf>
    <xf numFmtId="0" fontId="1" fillId="0" borderId="11" xfId="0" applyNumberFormat="1" applyFont="1" applyBorder="1" applyAlignment="1" applyProtection="1">
      <alignment horizontal="left" vertical="center"/>
    </xf>
    <xf numFmtId="0" fontId="12" fillId="11" borderId="10" xfId="0" applyNumberFormat="1" applyFont="1" applyFill="1" applyBorder="1" applyAlignment="1" applyProtection="1">
      <alignment horizontal="left" vertical="center"/>
    </xf>
    <xf numFmtId="0" fontId="12" fillId="11" borderId="11" xfId="0" applyNumberFormat="1" applyFont="1" applyFill="1" applyBorder="1" applyAlignment="1" applyProtection="1">
      <alignment horizontal="left" vertical="center"/>
    </xf>
    <xf numFmtId="0" fontId="44" fillId="11" borderId="18" xfId="0" applyNumberFormat="1" applyFont="1" applyFill="1" applyBorder="1" applyAlignment="1" applyProtection="1">
      <alignment horizontal="left" vertical="center"/>
    </xf>
    <xf numFmtId="0" fontId="44" fillId="11" borderId="19" xfId="0" applyNumberFormat="1" applyFont="1" applyFill="1" applyBorder="1" applyAlignment="1" applyProtection="1">
      <alignment horizontal="left" vertical="center"/>
    </xf>
    <xf numFmtId="0" fontId="44" fillId="11" borderId="20" xfId="0" applyNumberFormat="1" applyFont="1" applyFill="1" applyBorder="1" applyAlignment="1" applyProtection="1">
      <alignment horizontal="left" vertical="center"/>
    </xf>
    <xf numFmtId="0" fontId="26" fillId="5" borderId="15" xfId="0" applyNumberFormat="1" applyFont="1" applyFill="1" applyBorder="1" applyAlignment="1" applyProtection="1">
      <alignment horizontal="left" vertical="center" wrapText="1"/>
    </xf>
    <xf numFmtId="0" fontId="26" fillId="5" borderId="13" xfId="0" applyNumberFormat="1" applyFont="1" applyFill="1" applyBorder="1" applyAlignment="1" applyProtection="1">
      <alignment horizontal="left" vertical="center" wrapText="1"/>
    </xf>
    <xf numFmtId="0" fontId="26" fillId="5" borderId="16" xfId="0" applyNumberFormat="1" applyFont="1" applyFill="1" applyBorder="1" applyAlignment="1" applyProtection="1">
      <alignment horizontal="left" vertical="center" wrapText="1"/>
    </xf>
    <xf numFmtId="0" fontId="47" fillId="6" borderId="41" xfId="0" applyNumberFormat="1" applyFont="1" applyFill="1" applyBorder="1" applyAlignment="1" applyProtection="1">
      <alignment horizontal="left" vertical="center" wrapText="1"/>
    </xf>
    <xf numFmtId="0" fontId="47" fillId="6" borderId="42" xfId="0" applyNumberFormat="1" applyFont="1" applyFill="1" applyBorder="1" applyAlignment="1" applyProtection="1">
      <alignment horizontal="left" vertical="center" wrapText="1"/>
    </xf>
    <xf numFmtId="0" fontId="47" fillId="6" borderId="30" xfId="0" applyNumberFormat="1" applyFont="1" applyFill="1" applyBorder="1" applyAlignment="1" applyProtection="1">
      <alignment horizontal="left" vertical="center" wrapText="1"/>
    </xf>
    <xf numFmtId="0" fontId="15" fillId="6" borderId="66" xfId="0" applyNumberFormat="1" applyFont="1" applyFill="1" applyBorder="1" applyAlignment="1" applyProtection="1">
      <alignment horizontal="center" vertical="center"/>
    </xf>
    <xf numFmtId="0" fontId="15" fillId="6" borderId="67" xfId="0" applyNumberFormat="1" applyFont="1" applyFill="1" applyBorder="1" applyAlignment="1" applyProtection="1">
      <alignment horizontal="center" vertical="center"/>
    </xf>
    <xf numFmtId="0" fontId="15" fillId="6" borderId="57" xfId="0" applyNumberFormat="1" applyFont="1" applyFill="1" applyBorder="1" applyAlignment="1" applyProtection="1">
      <alignment horizontal="center" vertical="center"/>
    </xf>
    <xf numFmtId="0" fontId="15" fillId="6" borderId="58" xfId="0" applyNumberFormat="1" applyFont="1" applyFill="1" applyBorder="1" applyAlignment="1" applyProtection="1">
      <alignment horizontal="center" vertical="center"/>
    </xf>
    <xf numFmtId="0" fontId="1" fillId="0" borderId="91" xfId="0" applyNumberFormat="1" applyFont="1" applyBorder="1" applyAlignment="1" applyProtection="1">
      <alignment vertical="center"/>
    </xf>
    <xf numFmtId="0" fontId="1" fillId="0" borderId="92" xfId="0" applyNumberFormat="1" applyFont="1" applyBorder="1" applyAlignment="1" applyProtection="1">
      <alignment vertical="center"/>
    </xf>
    <xf numFmtId="0" fontId="1" fillId="0" borderId="104" xfId="0" applyNumberFormat="1" applyFont="1" applyBorder="1" applyAlignment="1" applyProtection="1">
      <alignment vertical="center"/>
    </xf>
    <xf numFmtId="0" fontId="12" fillId="11" borderId="10" xfId="0" applyNumberFormat="1" applyFont="1" applyFill="1" applyBorder="1" applyAlignment="1" applyProtection="1">
      <alignment horizontal="left" vertical="center" wrapText="1"/>
    </xf>
    <xf numFmtId="0" fontId="12" fillId="11" borderId="11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Border="1" applyAlignment="1" applyProtection="1">
      <alignment horizontal="left" vertical="center"/>
    </xf>
    <xf numFmtId="0" fontId="1" fillId="0" borderId="64" xfId="0" applyNumberFormat="1" applyFont="1" applyBorder="1" applyAlignment="1" applyProtection="1">
      <alignment horizontal="left" vertical="center"/>
    </xf>
    <xf numFmtId="0" fontId="1" fillId="0" borderId="65" xfId="0" applyNumberFormat="1" applyFont="1" applyBorder="1" applyAlignment="1" applyProtection="1">
      <alignment horizontal="left" vertical="center"/>
    </xf>
    <xf numFmtId="0" fontId="47" fillId="6" borderId="15" xfId="0" applyNumberFormat="1" applyFont="1" applyFill="1" applyBorder="1" applyAlignment="1" applyProtection="1">
      <alignment horizontal="left" vertical="center" wrapText="1"/>
    </xf>
    <xf numFmtId="0" fontId="47" fillId="6" borderId="13" xfId="0" applyNumberFormat="1" applyFont="1" applyFill="1" applyBorder="1" applyAlignment="1" applyProtection="1">
      <alignment horizontal="left" vertical="center" wrapText="1"/>
    </xf>
    <xf numFmtId="0" fontId="47" fillId="6" borderId="16" xfId="0" applyNumberFormat="1" applyFont="1" applyFill="1" applyBorder="1" applyAlignment="1" applyProtection="1">
      <alignment horizontal="left" vertical="center" wrapText="1"/>
    </xf>
    <xf numFmtId="0" fontId="15" fillId="6" borderId="15" xfId="0" applyNumberFormat="1" applyFont="1" applyFill="1" applyBorder="1" applyAlignment="1" applyProtection="1">
      <alignment horizontal="center" vertical="center"/>
    </xf>
    <xf numFmtId="0" fontId="15" fillId="6" borderId="13" xfId="0" applyNumberFormat="1" applyFont="1" applyFill="1" applyBorder="1" applyAlignment="1" applyProtection="1">
      <alignment horizontal="center" vertical="center"/>
    </xf>
    <xf numFmtId="0" fontId="1" fillId="0" borderId="60" xfId="0" applyNumberFormat="1" applyFont="1" applyFill="1" applyBorder="1" applyAlignment="1" applyProtection="1">
      <alignment horizontal="left" vertical="center" wrapText="1"/>
    </xf>
    <xf numFmtId="0" fontId="1" fillId="0" borderId="61" xfId="0" applyNumberFormat="1" applyFont="1" applyFill="1" applyBorder="1" applyAlignment="1" applyProtection="1">
      <alignment horizontal="left" vertical="center" wrapText="1"/>
    </xf>
    <xf numFmtId="0" fontId="1" fillId="0" borderId="62" xfId="0" applyNumberFormat="1" applyFont="1" applyFill="1" applyBorder="1" applyAlignment="1" applyProtection="1">
      <alignment horizontal="left" vertical="center" wrapText="1"/>
    </xf>
    <xf numFmtId="0" fontId="1" fillId="0" borderId="64" xfId="0" applyNumberFormat="1" applyFont="1" applyBorder="1" applyAlignment="1" applyProtection="1">
      <alignment horizontal="center" vertical="center" wrapText="1"/>
    </xf>
    <xf numFmtId="0" fontId="1" fillId="0" borderId="65" xfId="0" applyNumberFormat="1" applyFont="1" applyBorder="1" applyAlignment="1" applyProtection="1">
      <alignment horizontal="center" vertical="center" wrapText="1"/>
    </xf>
    <xf numFmtId="0" fontId="29" fillId="0" borderId="41" xfId="0" applyNumberFormat="1" applyFont="1" applyBorder="1" applyAlignment="1" applyProtection="1">
      <alignment horizontal="center" vertical="center"/>
    </xf>
    <xf numFmtId="0" fontId="29" fillId="0" borderId="42" xfId="0" applyNumberFormat="1" applyFont="1" applyBorder="1" applyAlignment="1" applyProtection="1">
      <alignment horizontal="center" vertical="center"/>
    </xf>
    <xf numFmtId="0" fontId="29" fillId="0" borderId="90" xfId="0" applyNumberFormat="1" applyFont="1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>
      <alignment vertical="center"/>
    </xf>
    <xf numFmtId="0" fontId="1" fillId="0" borderId="10" xfId="0" applyNumberFormat="1" applyFont="1" applyBorder="1" applyAlignment="1" applyProtection="1">
      <alignment vertical="center"/>
    </xf>
    <xf numFmtId="0" fontId="1" fillId="0" borderId="9" xfId="0" applyNumberFormat="1" applyFont="1" applyBorder="1" applyAlignment="1" applyProtection="1">
      <alignment horizontal="center" vertical="center"/>
    </xf>
    <xf numFmtId="0" fontId="1" fillId="0" borderId="10" xfId="0" applyNumberFormat="1" applyFont="1" applyBorder="1" applyAlignment="1" applyProtection="1">
      <alignment horizontal="center" vertical="center"/>
    </xf>
    <xf numFmtId="0" fontId="1" fillId="0" borderId="63" xfId="0" applyNumberFormat="1" applyFont="1" applyBorder="1" applyAlignment="1" applyProtection="1">
      <alignment horizontal="center" vertical="center"/>
    </xf>
    <xf numFmtId="0" fontId="1" fillId="0" borderId="36" xfId="0" applyNumberFormat="1" applyFont="1" applyBorder="1" applyAlignment="1" applyProtection="1">
      <alignment horizontal="center" vertical="center"/>
    </xf>
    <xf numFmtId="0" fontId="1" fillId="0" borderId="64" xfId="0" applyNumberFormat="1" applyFont="1" applyBorder="1" applyAlignment="1" applyProtection="1">
      <alignment horizontal="center" vertical="center"/>
    </xf>
    <xf numFmtId="0" fontId="1" fillId="0" borderId="69" xfId="0" applyNumberFormat="1" applyFont="1" applyBorder="1" applyAlignment="1" applyProtection="1">
      <alignment horizontal="center" vertical="center"/>
    </xf>
    <xf numFmtId="0" fontId="1" fillId="0" borderId="91" xfId="0" applyNumberFormat="1" applyFont="1" applyBorder="1" applyAlignment="1" applyProtection="1">
      <alignment horizontal="center" vertical="center"/>
    </xf>
    <xf numFmtId="0" fontId="1" fillId="0" borderId="92" xfId="0" applyNumberFormat="1" applyFont="1" applyBorder="1" applyAlignment="1" applyProtection="1">
      <alignment horizontal="center" vertical="center"/>
    </xf>
    <xf numFmtId="0" fontId="1" fillId="0" borderId="93" xfId="0" applyNumberFormat="1" applyFont="1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</xf>
    <xf numFmtId="0" fontId="1" fillId="0" borderId="63" xfId="0" applyNumberFormat="1" applyFont="1" applyBorder="1" applyAlignment="1" applyProtection="1">
      <alignment horizontal="center" vertical="center" wrapText="1"/>
    </xf>
    <xf numFmtId="0" fontId="1" fillId="0" borderId="36" xfId="0" applyNumberFormat="1" applyFont="1" applyBorder="1" applyAlignment="1" applyProtection="1">
      <alignment horizontal="center" vertical="center" wrapText="1"/>
    </xf>
    <xf numFmtId="0" fontId="1" fillId="0" borderId="69" xfId="0" applyNumberFormat="1" applyFont="1" applyBorder="1" applyAlignment="1" applyProtection="1">
      <alignment horizontal="center" vertical="center" wrapText="1"/>
    </xf>
    <xf numFmtId="0" fontId="0" fillId="0" borderId="0" xfId="0" applyNumberFormat="1" applyAlignment="1">
      <alignment horizontal="left"/>
    </xf>
    <xf numFmtId="0" fontId="26" fillId="43" borderId="15" xfId="0" applyNumberFormat="1" applyFont="1" applyFill="1" applyBorder="1" applyAlignment="1" applyProtection="1">
      <alignment horizontal="center" vertical="center" wrapText="1"/>
    </xf>
    <xf numFmtId="0" fontId="26" fillId="43" borderId="13" xfId="0" applyNumberFormat="1" applyFont="1" applyFill="1" applyBorder="1" applyAlignment="1" applyProtection="1">
      <alignment horizontal="center" vertical="center" wrapText="1"/>
    </xf>
    <xf numFmtId="0" fontId="26" fillId="43" borderId="16" xfId="0" applyNumberFormat="1" applyFont="1" applyFill="1" applyBorder="1" applyAlignment="1" applyProtection="1">
      <alignment horizontal="center" vertical="center" wrapText="1"/>
    </xf>
    <xf numFmtId="0" fontId="75" fillId="5" borderId="15" xfId="0" applyNumberFormat="1" applyFont="1" applyFill="1" applyBorder="1" applyAlignment="1" applyProtection="1">
      <alignment horizontal="left" vertical="center" wrapText="1"/>
    </xf>
    <xf numFmtId="0" fontId="75" fillId="5" borderId="13" xfId="0" applyNumberFormat="1" applyFont="1" applyFill="1" applyBorder="1" applyAlignment="1" applyProtection="1">
      <alignment horizontal="left" vertical="center" wrapText="1"/>
    </xf>
    <xf numFmtId="0" fontId="75" fillId="5" borderId="16" xfId="0" applyNumberFormat="1" applyFont="1" applyFill="1" applyBorder="1" applyAlignment="1" applyProtection="1">
      <alignment horizontal="left" vertical="center" wrapText="1"/>
    </xf>
    <xf numFmtId="0" fontId="84" fillId="0" borderId="41" xfId="5" applyFont="1" applyBorder="1" applyAlignment="1">
      <alignment horizontal="center" vertical="center" textRotation="90"/>
    </xf>
    <xf numFmtId="0" fontId="84" fillId="0" borderId="54" xfId="5" applyFont="1" applyBorder="1" applyAlignment="1">
      <alignment horizontal="center" vertical="center" textRotation="90"/>
    </xf>
    <xf numFmtId="0" fontId="84" fillId="0" borderId="29" xfId="5" applyFont="1" applyBorder="1" applyAlignment="1">
      <alignment horizontal="center" vertical="center" textRotation="90"/>
    </xf>
    <xf numFmtId="0" fontId="84" fillId="0" borderId="28" xfId="5" applyFont="1" applyBorder="1" applyAlignment="1">
      <alignment horizontal="center" vertical="center" textRotation="90"/>
    </xf>
    <xf numFmtId="164" fontId="84" fillId="5" borderId="2" xfId="4" applyFont="1" applyFill="1" applyBorder="1" applyAlignment="1">
      <alignment horizontal="center" vertical="center"/>
    </xf>
    <xf numFmtId="164" fontId="84" fillId="5" borderId="1" xfId="4" applyFont="1" applyFill="1" applyBorder="1" applyAlignment="1">
      <alignment horizontal="center" vertical="center"/>
    </xf>
    <xf numFmtId="164" fontId="84" fillId="5" borderId="68" xfId="4" applyFont="1" applyFill="1" applyBorder="1" applyAlignment="1">
      <alignment horizontal="center" vertical="center"/>
    </xf>
    <xf numFmtId="164" fontId="84" fillId="3" borderId="1" xfId="4" applyFont="1" applyFill="1" applyBorder="1" applyAlignment="1">
      <alignment horizontal="center" vertical="center"/>
    </xf>
    <xf numFmtId="164" fontId="84" fillId="3" borderId="3" xfId="4" applyFont="1" applyFill="1" applyBorder="1" applyAlignment="1">
      <alignment horizontal="center" vertical="center"/>
    </xf>
    <xf numFmtId="164" fontId="84" fillId="17" borderId="2" xfId="4" applyFont="1" applyFill="1" applyBorder="1" applyAlignment="1">
      <alignment horizontal="center" vertical="center"/>
    </xf>
    <xf numFmtId="164" fontId="84" fillId="17" borderId="1" xfId="4" applyFont="1" applyFill="1" applyBorder="1" applyAlignment="1">
      <alignment horizontal="center" vertical="center"/>
    </xf>
    <xf numFmtId="164" fontId="84" fillId="17" borderId="68" xfId="4" applyFont="1" applyFill="1" applyBorder="1" applyAlignment="1">
      <alignment horizontal="center" vertical="center"/>
    </xf>
    <xf numFmtId="164" fontId="84" fillId="3" borderId="2" xfId="4" applyFont="1" applyFill="1" applyBorder="1" applyAlignment="1">
      <alignment horizontal="center" vertical="center"/>
    </xf>
    <xf numFmtId="164" fontId="84" fillId="3" borderId="1" xfId="4" applyFont="1" applyFill="1" applyBorder="1" applyAlignment="1">
      <alignment horizontal="center" vertical="center" wrapText="1"/>
    </xf>
    <xf numFmtId="164" fontId="84" fillId="3" borderId="3" xfId="4" applyFont="1" applyFill="1" applyBorder="1" applyAlignment="1">
      <alignment horizontal="center" vertical="center" wrapText="1"/>
    </xf>
    <xf numFmtId="164" fontId="84" fillId="5" borderId="70" xfId="4" applyFont="1" applyFill="1" applyBorder="1" applyAlignment="1">
      <alignment horizontal="center" vertical="center"/>
    </xf>
    <xf numFmtId="164" fontId="84" fillId="5" borderId="45" xfId="4" applyFont="1" applyFill="1" applyBorder="1" applyAlignment="1">
      <alignment horizontal="center" vertical="center"/>
    </xf>
    <xf numFmtId="164" fontId="84" fillId="5" borderId="109" xfId="4" applyFont="1" applyFill="1" applyBorder="1" applyAlignment="1">
      <alignment horizontal="center" vertical="center"/>
    </xf>
    <xf numFmtId="164" fontId="84" fillId="17" borderId="70" xfId="4" applyFont="1" applyFill="1" applyBorder="1" applyAlignment="1">
      <alignment horizontal="center" vertical="center"/>
    </xf>
    <xf numFmtId="164" fontId="84" fillId="17" borderId="45" xfId="4" applyFont="1" applyFill="1" applyBorder="1" applyAlignment="1">
      <alignment horizontal="center" vertical="center"/>
    </xf>
    <xf numFmtId="164" fontId="84" fillId="17" borderId="109" xfId="4" applyFont="1" applyFill="1" applyBorder="1" applyAlignment="1">
      <alignment horizontal="center" vertical="center"/>
    </xf>
    <xf numFmtId="164" fontId="84" fillId="3" borderId="70" xfId="4" applyFont="1" applyFill="1" applyBorder="1" applyAlignment="1">
      <alignment horizontal="center" vertical="center"/>
    </xf>
    <xf numFmtId="164" fontId="84" fillId="3" borderId="45" xfId="4" applyFont="1" applyFill="1" applyBorder="1" applyAlignment="1">
      <alignment horizontal="center" vertical="center"/>
    </xf>
    <xf numFmtId="164" fontId="84" fillId="3" borderId="71" xfId="4" applyFont="1" applyFill="1" applyBorder="1" applyAlignment="1">
      <alignment horizontal="center" vertical="center"/>
    </xf>
    <xf numFmtId="164" fontId="85" fillId="45" borderId="1" xfId="2" applyFont="1" applyFill="1" applyBorder="1" applyAlignment="1">
      <alignment horizontal="center" vertical="center" wrapText="1"/>
    </xf>
    <xf numFmtId="164" fontId="85" fillId="45" borderId="72" xfId="2" applyFont="1" applyFill="1" applyBorder="1" applyAlignment="1">
      <alignment horizontal="center" vertical="center" wrapText="1"/>
    </xf>
    <xf numFmtId="164" fontId="85" fillId="5" borderId="70" xfId="2" applyFont="1" applyFill="1" applyBorder="1" applyAlignment="1">
      <alignment horizontal="center" vertical="center"/>
    </xf>
    <xf numFmtId="164" fontId="85" fillId="5" borderId="45" xfId="2" applyFont="1" applyFill="1" applyBorder="1" applyAlignment="1">
      <alignment horizontal="center" vertical="center"/>
    </xf>
    <xf numFmtId="164" fontId="85" fillId="5" borderId="71" xfId="2" applyFont="1" applyFill="1" applyBorder="1" applyAlignment="1">
      <alignment horizontal="center" vertical="center"/>
    </xf>
    <xf numFmtId="164" fontId="85" fillId="44" borderId="70" xfId="2" applyFont="1" applyFill="1" applyBorder="1" applyAlignment="1">
      <alignment horizontal="center" vertical="center"/>
    </xf>
    <xf numFmtId="164" fontId="85" fillId="44" borderId="45" xfId="2" applyFont="1" applyFill="1" applyBorder="1" applyAlignment="1">
      <alignment horizontal="center" vertical="center"/>
    </xf>
    <xf numFmtId="164" fontId="85" fillId="44" borderId="71" xfId="2" applyFont="1" applyFill="1" applyBorder="1" applyAlignment="1">
      <alignment horizontal="center" vertical="center"/>
    </xf>
    <xf numFmtId="164" fontId="85" fillId="45" borderId="70" xfId="2" applyFont="1" applyFill="1" applyBorder="1" applyAlignment="1">
      <alignment horizontal="center" vertical="center"/>
    </xf>
    <xf numFmtId="164" fontId="85" fillId="45" borderId="45" xfId="2" applyFont="1" applyFill="1" applyBorder="1" applyAlignment="1">
      <alignment horizontal="center" vertical="center"/>
    </xf>
    <xf numFmtId="164" fontId="85" fillId="45" borderId="71" xfId="2" applyFont="1" applyFill="1" applyBorder="1" applyAlignment="1">
      <alignment horizontal="center" vertical="center"/>
    </xf>
    <xf numFmtId="164" fontId="85" fillId="45" borderId="2" xfId="2" applyFont="1" applyFill="1" applyBorder="1" applyAlignment="1">
      <alignment horizontal="center" vertical="center"/>
    </xf>
    <xf numFmtId="164" fontId="85" fillId="45" borderId="1" xfId="2" applyFont="1" applyFill="1" applyBorder="1" applyAlignment="1">
      <alignment horizontal="center" vertical="center"/>
    </xf>
    <xf numFmtId="164" fontId="85" fillId="45" borderId="3" xfId="2" applyFont="1" applyFill="1" applyBorder="1" applyAlignment="1">
      <alignment horizontal="center" vertical="center"/>
    </xf>
    <xf numFmtId="164" fontId="85" fillId="5" borderId="2" xfId="2" applyFont="1" applyFill="1" applyBorder="1" applyAlignment="1">
      <alignment horizontal="center" vertical="center"/>
    </xf>
    <xf numFmtId="164" fontId="85" fillId="5" borderId="1" xfId="2" applyFont="1" applyFill="1" applyBorder="1" applyAlignment="1">
      <alignment horizontal="center" vertical="center"/>
    </xf>
    <xf numFmtId="164" fontId="85" fillId="5" borderId="3" xfId="2" applyFont="1" applyFill="1" applyBorder="1" applyAlignment="1">
      <alignment horizontal="center" vertical="center"/>
    </xf>
    <xf numFmtId="164" fontId="85" fillId="44" borderId="2" xfId="2" applyFont="1" applyFill="1" applyBorder="1" applyAlignment="1">
      <alignment horizontal="center" vertical="center"/>
    </xf>
    <xf numFmtId="164" fontId="85" fillId="44" borderId="1" xfId="2" applyFont="1" applyFill="1" applyBorder="1" applyAlignment="1">
      <alignment horizontal="center" vertical="center"/>
    </xf>
    <xf numFmtId="164" fontId="85" fillId="44" borderId="3" xfId="2" applyFont="1" applyFill="1" applyBorder="1" applyAlignment="1">
      <alignment horizontal="center" vertical="center"/>
    </xf>
    <xf numFmtId="164" fontId="85" fillId="45" borderId="3" xfId="2" applyFont="1" applyFill="1" applyBorder="1" applyAlignment="1">
      <alignment horizontal="center" vertical="center" wrapText="1"/>
    </xf>
    <xf numFmtId="164" fontId="85" fillId="45" borderId="73" xfId="2" applyFont="1" applyFill="1" applyBorder="1" applyAlignment="1">
      <alignment horizontal="center" vertical="center" wrapText="1"/>
    </xf>
    <xf numFmtId="164" fontId="67" fillId="9" borderId="51" xfId="3" applyFont="1" applyFill="1" applyBorder="1" applyAlignment="1" applyProtection="1">
      <alignment horizontal="center" vertical="center" wrapText="1"/>
    </xf>
    <xf numFmtId="164" fontId="67" fillId="9" borderId="38" xfId="3" applyFont="1" applyFill="1" applyBorder="1" applyAlignment="1" applyProtection="1">
      <alignment horizontal="center" vertical="center" wrapText="1"/>
    </xf>
    <xf numFmtId="164" fontId="85" fillId="5" borderId="2" xfId="2" applyFont="1" applyFill="1" applyBorder="1" applyAlignment="1">
      <alignment horizontal="center" vertical="center" wrapText="1"/>
    </xf>
    <xf numFmtId="164" fontId="85" fillId="5" borderId="7" xfId="2" applyFont="1" applyFill="1" applyBorder="1" applyAlignment="1">
      <alignment horizontal="center" vertical="center" wrapText="1"/>
    </xf>
    <xf numFmtId="164" fontId="85" fillId="5" borderId="1" xfId="2" applyFont="1" applyFill="1" applyBorder="1" applyAlignment="1">
      <alignment horizontal="center" vertical="center" wrapText="1"/>
    </xf>
    <xf numFmtId="164" fontId="85" fillId="5" borderId="72" xfId="2" applyFont="1" applyFill="1" applyBorder="1" applyAlignment="1">
      <alignment horizontal="center" vertical="center" wrapText="1"/>
    </xf>
    <xf numFmtId="164" fontId="85" fillId="5" borderId="3" xfId="2" applyFont="1" applyFill="1" applyBorder="1" applyAlignment="1">
      <alignment horizontal="center" vertical="center" wrapText="1"/>
    </xf>
    <xf numFmtId="164" fontId="85" fillId="5" borderId="73" xfId="2" applyFont="1" applyFill="1" applyBorder="1" applyAlignment="1">
      <alignment horizontal="center" vertical="center" wrapText="1"/>
    </xf>
    <xf numFmtId="164" fontId="85" fillId="44" borderId="2" xfId="2" applyFont="1" applyFill="1" applyBorder="1" applyAlignment="1">
      <alignment horizontal="center" vertical="center" wrapText="1"/>
    </xf>
    <xf numFmtId="164" fontId="85" fillId="44" borderId="7" xfId="2" applyFont="1" applyFill="1" applyBorder="1" applyAlignment="1">
      <alignment horizontal="center" vertical="center" wrapText="1"/>
    </xf>
    <xf numFmtId="164" fontId="85" fillId="44" borderId="1" xfId="2" applyFont="1" applyFill="1" applyBorder="1" applyAlignment="1">
      <alignment horizontal="center" vertical="center" wrapText="1"/>
    </xf>
    <xf numFmtId="164" fontId="85" fillId="44" borderId="72" xfId="2" applyFont="1" applyFill="1" applyBorder="1" applyAlignment="1">
      <alignment horizontal="center" vertical="center" wrapText="1"/>
    </xf>
    <xf numFmtId="164" fontId="85" fillId="44" borderId="3" xfId="2" applyFont="1" applyFill="1" applyBorder="1" applyAlignment="1">
      <alignment horizontal="center" vertical="center" wrapText="1"/>
    </xf>
    <xf numFmtId="164" fontId="85" fillId="44" borderId="73" xfId="2" applyFont="1" applyFill="1" applyBorder="1" applyAlignment="1">
      <alignment horizontal="center" vertical="center" wrapText="1"/>
    </xf>
    <xf numFmtId="164" fontId="85" fillId="45" borderId="2" xfId="2" applyFont="1" applyFill="1" applyBorder="1" applyAlignment="1">
      <alignment horizontal="center" vertical="center" wrapText="1"/>
    </xf>
    <xf numFmtId="164" fontId="85" fillId="45" borderId="7" xfId="2" applyFont="1" applyFill="1" applyBorder="1" applyAlignment="1">
      <alignment horizontal="center" vertical="center" wrapText="1"/>
    </xf>
    <xf numFmtId="4" fontId="5" fillId="4" borderId="48" xfId="3" applyNumberFormat="1" applyFont="1" applyFill="1" applyBorder="1" applyAlignment="1">
      <alignment horizontal="center" vertical="center" wrapText="1"/>
    </xf>
    <xf numFmtId="4" fontId="5" fillId="2" borderId="47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48" xfId="3" applyFont="1" applyFill="1" applyBorder="1" applyAlignment="1">
      <alignment horizontal="center" vertical="center" wrapText="1"/>
    </xf>
    <xf numFmtId="2" fontId="8" fillId="5" borderId="53" xfId="0" applyNumberFormat="1" applyFont="1" applyFill="1" applyBorder="1" applyAlignment="1">
      <alignment horizontal="center" vertical="center" wrapText="1"/>
    </xf>
    <xf numFmtId="2" fontId="8" fillId="5" borderId="47" xfId="0" applyNumberFormat="1" applyFont="1" applyFill="1" applyBorder="1" applyAlignment="1">
      <alignment horizontal="center" vertical="center" wrapText="1"/>
    </xf>
    <xf numFmtId="2" fontId="8" fillId="5" borderId="49" xfId="0" applyNumberFormat="1" applyFont="1" applyFill="1" applyBorder="1" applyAlignment="1">
      <alignment horizontal="center" vertical="center" wrapText="1"/>
    </xf>
    <xf numFmtId="164" fontId="3" fillId="14" borderId="1" xfId="0" applyFont="1" applyFill="1" applyBorder="1" applyAlignment="1">
      <alignment horizontal="center" vertical="center" wrapText="1"/>
    </xf>
    <xf numFmtId="4" fontId="5" fillId="9" borderId="48" xfId="3" applyNumberFormat="1" applyFont="1" applyFill="1" applyBorder="1" applyAlignment="1">
      <alignment horizontal="center" vertical="center" wrapText="1"/>
    </xf>
    <xf numFmtId="4" fontId="5" fillId="2" borderId="44" xfId="0" applyNumberFormat="1" applyFont="1" applyFill="1" applyBorder="1" applyAlignment="1" applyProtection="1">
      <alignment horizontal="center" vertical="center" wrapText="1"/>
      <protection locked="0"/>
    </xf>
    <xf numFmtId="2" fontId="5" fillId="5" borderId="44" xfId="0" applyNumberFormat="1" applyFont="1" applyFill="1" applyBorder="1" applyAlignment="1">
      <alignment horizontal="center" vertical="center" wrapText="1"/>
    </xf>
    <xf numFmtId="2" fontId="5" fillId="5" borderId="46" xfId="0" applyNumberFormat="1" applyFont="1" applyFill="1" applyBorder="1" applyAlignment="1">
      <alignment horizontal="center" vertical="center" wrapText="1"/>
    </xf>
    <xf numFmtId="4" fontId="42" fillId="5" borderId="44" xfId="0" applyNumberFormat="1" applyFont="1" applyFill="1" applyBorder="1" applyAlignment="1">
      <alignment horizontal="center" vertical="center" wrapText="1"/>
    </xf>
    <xf numFmtId="4" fontId="42" fillId="5" borderId="46" xfId="0" applyNumberFormat="1" applyFont="1" applyFill="1" applyBorder="1" applyAlignment="1">
      <alignment horizontal="center" vertical="center" wrapText="1"/>
    </xf>
    <xf numFmtId="164" fontId="42" fillId="5" borderId="29" xfId="3" applyFont="1" applyFill="1" applyBorder="1" applyAlignment="1">
      <alignment horizontal="center" vertical="center" wrapText="1"/>
    </xf>
    <xf numFmtId="164" fontId="42" fillId="5" borderId="28" xfId="3" applyFont="1" applyFill="1" applyBorder="1" applyAlignment="1">
      <alignment horizontal="center" vertical="center" wrapText="1"/>
    </xf>
    <xf numFmtId="2" fontId="42" fillId="5" borderId="53" xfId="0" applyNumberFormat="1" applyFont="1" applyFill="1" applyBorder="1" applyAlignment="1">
      <alignment horizontal="center" vertical="center" wrapText="1"/>
    </xf>
    <xf numFmtId="2" fontId="42" fillId="5" borderId="49" xfId="0" applyNumberFormat="1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4" fontId="5" fillId="4" borderId="22" xfId="3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22" xfId="3" applyFont="1" applyFill="1" applyBorder="1" applyAlignment="1">
      <alignment horizontal="center" vertical="center" wrapText="1"/>
    </xf>
    <xf numFmtId="2" fontId="8" fillId="5" borderId="2" xfId="0" applyNumberFormat="1" applyFont="1" applyFill="1" applyBorder="1" applyAlignment="1">
      <alignment horizontal="center" vertical="center" wrapText="1"/>
    </xf>
    <xf numFmtId="164" fontId="3" fillId="12" borderId="1" xfId="0" applyFont="1" applyFill="1" applyBorder="1" applyAlignment="1">
      <alignment horizontal="center" vertical="center" wrapText="1"/>
    </xf>
    <xf numFmtId="4" fontId="5" fillId="9" borderId="22" xfId="3" applyNumberFormat="1" applyFont="1" applyFill="1" applyBorder="1" applyAlignment="1">
      <alignment horizontal="center" vertical="center" wrapText="1"/>
    </xf>
    <xf numFmtId="4" fontId="5" fillId="9" borderId="26" xfId="3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72" xfId="0" applyNumberFormat="1" applyFont="1" applyFill="1" applyBorder="1" applyAlignment="1" applyProtection="1">
      <alignment horizontal="center" vertical="center" wrapText="1"/>
      <protection locked="0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72" xfId="0" applyNumberFormat="1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2" fontId="5" fillId="5" borderId="73" xfId="0" applyNumberFormat="1" applyFont="1" applyFill="1" applyBorder="1" applyAlignment="1">
      <alignment horizontal="center" vertical="center" wrapText="1"/>
    </xf>
    <xf numFmtId="2" fontId="8" fillId="5" borderId="7" xfId="0" applyNumberFormat="1" applyFont="1" applyFill="1" applyBorder="1" applyAlignment="1">
      <alignment horizontal="center" vertical="center" wrapText="1"/>
    </xf>
    <xf numFmtId="4" fontId="42" fillId="5" borderId="1" xfId="0" applyNumberFormat="1" applyFont="1" applyFill="1" applyBorder="1" applyAlignment="1">
      <alignment horizontal="center" vertical="center" wrapText="1"/>
    </xf>
    <xf numFmtId="4" fontId="42" fillId="5" borderId="72" xfId="0" applyNumberFormat="1" applyFont="1" applyFill="1" applyBorder="1" applyAlignment="1">
      <alignment horizontal="center" vertical="center" wrapText="1"/>
    </xf>
    <xf numFmtId="4" fontId="42" fillId="5" borderId="3" xfId="0" applyNumberFormat="1" applyFont="1" applyFill="1" applyBorder="1" applyAlignment="1">
      <alignment horizontal="center" vertical="center" wrapText="1"/>
    </xf>
    <xf numFmtId="4" fontId="42" fillId="5" borderId="73" xfId="0" applyNumberFormat="1" applyFont="1" applyFill="1" applyBorder="1" applyAlignment="1">
      <alignment horizontal="center" vertical="center" wrapText="1"/>
    </xf>
    <xf numFmtId="4" fontId="5" fillId="4" borderId="26" xfId="3" applyNumberFormat="1" applyFont="1" applyFill="1" applyBorder="1" applyAlignment="1">
      <alignment horizontal="center" vertical="center" wrapText="1"/>
    </xf>
    <xf numFmtId="164" fontId="5" fillId="5" borderId="26" xfId="3" applyFont="1" applyFill="1" applyBorder="1" applyAlignment="1">
      <alignment horizontal="center" vertical="center" wrapText="1"/>
    </xf>
    <xf numFmtId="4" fontId="5" fillId="2" borderId="70" xfId="0" applyNumberFormat="1" applyFont="1" applyFill="1" applyBorder="1" applyAlignment="1" applyProtection="1">
      <alignment horizontal="center" vertical="center" wrapText="1"/>
      <protection locked="0"/>
    </xf>
    <xf numFmtId="164" fontId="43" fillId="5" borderId="29" xfId="3" applyFont="1" applyFill="1" applyBorder="1" applyAlignment="1">
      <alignment horizontal="center" vertical="center" wrapText="1"/>
    </xf>
    <xf numFmtId="164" fontId="43" fillId="5" borderId="28" xfId="3" applyFont="1" applyFill="1" applyBorder="1" applyAlignment="1">
      <alignment horizontal="center" vertical="center" wrapText="1"/>
    </xf>
    <xf numFmtId="2" fontId="43" fillId="5" borderId="53" xfId="0" applyNumberFormat="1" applyFont="1" applyFill="1" applyBorder="1" applyAlignment="1">
      <alignment horizontal="center" vertical="center" wrapText="1"/>
    </xf>
    <xf numFmtId="2" fontId="43" fillId="5" borderId="49" xfId="0" applyNumberFormat="1" applyFont="1" applyFill="1" applyBorder="1" applyAlignment="1">
      <alignment horizontal="center" vertical="center" wrapText="1"/>
    </xf>
    <xf numFmtId="166" fontId="39" fillId="0" borderId="31" xfId="0" applyNumberFormat="1" applyFont="1" applyBorder="1" applyAlignment="1">
      <alignment horizontal="center" vertical="center"/>
    </xf>
    <xf numFmtId="166" fontId="39" fillId="0" borderId="53" xfId="0" applyNumberFormat="1" applyFont="1" applyBorder="1" applyAlignment="1">
      <alignment horizontal="center" vertical="center"/>
    </xf>
    <xf numFmtId="166" fontId="39" fillId="0" borderId="49" xfId="0" applyNumberFormat="1" applyFont="1" applyBorder="1" applyAlignment="1">
      <alignment horizontal="center" vertical="center"/>
    </xf>
    <xf numFmtId="4" fontId="5" fillId="2" borderId="31" xfId="0" applyNumberFormat="1" applyFont="1" applyFill="1" applyBorder="1" applyAlignment="1" applyProtection="1">
      <alignment horizontal="center" vertical="center" wrapText="1"/>
      <protection locked="0"/>
    </xf>
    <xf numFmtId="164" fontId="3" fillId="16" borderId="1" xfId="0" applyFont="1" applyFill="1" applyBorder="1" applyAlignment="1">
      <alignment horizontal="center" vertical="center" wrapText="1"/>
    </xf>
    <xf numFmtId="164" fontId="3" fillId="13" borderId="1" xfId="0" applyFont="1" applyFill="1" applyBorder="1" applyAlignment="1">
      <alignment horizontal="center" vertical="center" wrapText="1"/>
    </xf>
    <xf numFmtId="164" fontId="5" fillId="4" borderId="88" xfId="0" applyFont="1" applyFill="1" applyBorder="1" applyAlignment="1">
      <alignment horizontal="center" vertical="center" wrapText="1"/>
    </xf>
    <xf numFmtId="164" fontId="5" fillId="15" borderId="88" xfId="0" applyFont="1" applyFill="1" applyBorder="1" applyAlignment="1">
      <alignment horizontal="center" vertical="center" wrapText="1"/>
    </xf>
    <xf numFmtId="164" fontId="10" fillId="5" borderId="88" xfId="0" applyFont="1" applyFill="1" applyBorder="1" applyAlignment="1">
      <alignment horizontal="center" vertical="center" wrapText="1"/>
    </xf>
    <xf numFmtId="164" fontId="8" fillId="5" borderId="89" xfId="0" applyFont="1" applyFill="1" applyBorder="1" applyAlignment="1">
      <alignment horizontal="center" vertical="center"/>
    </xf>
    <xf numFmtId="164" fontId="8" fillId="5" borderId="53" xfId="0" applyFont="1" applyFill="1" applyBorder="1" applyAlignment="1">
      <alignment horizontal="center" vertical="center"/>
    </xf>
    <xf numFmtId="164" fontId="8" fillId="5" borderId="49" xfId="0" applyFont="1" applyFill="1" applyBorder="1" applyAlignment="1">
      <alignment horizontal="center" vertical="center"/>
    </xf>
    <xf numFmtId="164" fontId="35" fillId="9" borderId="55" xfId="3" applyFont="1" applyFill="1" applyBorder="1" applyAlignment="1" applyProtection="1">
      <alignment horizontal="center" vertical="center" wrapText="1"/>
    </xf>
    <xf numFmtId="164" fontId="35" fillId="9" borderId="56" xfId="3" applyFont="1" applyFill="1" applyBorder="1" applyAlignment="1" applyProtection="1">
      <alignment horizontal="center" vertical="center" wrapText="1"/>
    </xf>
    <xf numFmtId="164" fontId="37" fillId="0" borderId="44" xfId="0" applyFont="1" applyBorder="1" applyAlignment="1">
      <alignment horizontal="center" vertical="center" wrapText="1"/>
    </xf>
    <xf numFmtId="164" fontId="37" fillId="0" borderId="1" xfId="0" applyFont="1" applyBorder="1" applyAlignment="1">
      <alignment horizontal="center" vertical="center" wrapText="1"/>
    </xf>
    <xf numFmtId="164" fontId="38" fillId="9" borderId="0" xfId="0" applyFont="1" applyFill="1" applyBorder="1" applyAlignment="1">
      <alignment horizontal="center" vertical="center" wrapText="1"/>
    </xf>
    <xf numFmtId="164" fontId="38" fillId="9" borderId="86" xfId="0" applyFont="1" applyFill="1" applyBorder="1" applyAlignment="1">
      <alignment horizontal="center" vertical="center" wrapText="1"/>
    </xf>
    <xf numFmtId="164" fontId="4" fillId="6" borderId="87" xfId="0" applyFont="1" applyFill="1" applyBorder="1" applyAlignment="1">
      <alignment horizontal="center" vertical="center" wrapText="1"/>
    </xf>
    <xf numFmtId="164" fontId="4" fillId="6" borderId="58" xfId="0" applyFont="1" applyFill="1" applyBorder="1" applyAlignment="1">
      <alignment horizontal="center" vertical="center" wrapText="1"/>
    </xf>
    <xf numFmtId="164" fontId="4" fillId="6" borderId="25" xfId="0" applyFont="1" applyFill="1" applyBorder="1" applyAlignment="1">
      <alignment horizontal="center" vertical="center" wrapText="1"/>
    </xf>
    <xf numFmtId="164" fontId="4" fillId="6" borderId="57" xfId="0" applyFont="1" applyFill="1" applyBorder="1" applyAlignment="1">
      <alignment horizontal="center" vertical="center" wrapText="1"/>
    </xf>
    <xf numFmtId="164" fontId="4" fillId="6" borderId="26" xfId="0" applyFont="1" applyFill="1" applyBorder="1" applyAlignment="1">
      <alignment horizontal="center" vertical="center" wrapText="1"/>
    </xf>
    <xf numFmtId="164" fontId="4" fillId="6" borderId="84" xfId="0" applyFont="1" applyFill="1" applyBorder="1" applyAlignment="1">
      <alignment horizontal="center" vertical="center" wrapText="1"/>
    </xf>
    <xf numFmtId="164" fontId="4" fillId="6" borderId="85" xfId="0" applyFont="1" applyFill="1" applyBorder="1" applyAlignment="1">
      <alignment horizontal="center" vertical="center" wrapText="1"/>
    </xf>
    <xf numFmtId="164" fontId="5" fillId="9" borderId="88" xfId="0" applyFont="1" applyFill="1" applyBorder="1" applyAlignment="1">
      <alignment horizontal="center" vertical="center" wrapText="1"/>
    </xf>
    <xf numFmtId="164" fontId="22" fillId="6" borderId="7" xfId="0" applyFont="1" applyFill="1" applyBorder="1" applyAlignment="1">
      <alignment horizontal="center" vertical="center" wrapText="1"/>
    </xf>
    <xf numFmtId="164" fontId="22" fillId="6" borderId="72" xfId="0" applyFont="1" applyFill="1" applyBorder="1" applyAlignment="1">
      <alignment horizontal="center" vertical="center" wrapText="1"/>
    </xf>
    <xf numFmtId="164" fontId="22" fillId="6" borderId="73" xfId="0" applyFont="1" applyFill="1" applyBorder="1" applyAlignment="1">
      <alignment horizontal="center" vertical="center" wrapText="1"/>
    </xf>
  </cellXfs>
  <cellStyles count="52">
    <cellStyle name="20 % - Accent1 2" xfId="7"/>
    <cellStyle name="20 % - Accent2 2" xfId="8"/>
    <cellStyle name="20 % - Accent3 2" xfId="9"/>
    <cellStyle name="20 % - Accent4 2" xfId="10"/>
    <cellStyle name="20 % - Accent5 2" xfId="11"/>
    <cellStyle name="20 % - Accent6 2" xfId="12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 % - Accent1 2" xfId="19"/>
    <cellStyle name="60 % - Accent2 2" xfId="20"/>
    <cellStyle name="60 % - Accent3 2" xfId="21"/>
    <cellStyle name="60 % - Accent4 2" xfId="22"/>
    <cellStyle name="60 % - Accent5 2" xfId="23"/>
    <cellStyle name="60 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Avertissement 2" xfId="31"/>
    <cellStyle name="Calcul 2" xfId="32"/>
    <cellStyle name="Cellule liée 2" xfId="33"/>
    <cellStyle name="Commentaire 2" xfId="34"/>
    <cellStyle name="Entrée 2" xfId="35"/>
    <cellStyle name="Euro" xfId="1"/>
    <cellStyle name="Insatisfaisant 2" xfId="36"/>
    <cellStyle name="Milliers 2" xfId="6"/>
    <cellStyle name="Monétaire 2" xfId="51"/>
    <cellStyle name="Neutre 2" xfId="37"/>
    <cellStyle name="Normal" xfId="0" builtinId="0"/>
    <cellStyle name="Normal 2" xfId="2"/>
    <cellStyle name="Normal 2 2" xfId="38"/>
    <cellStyle name="Normal 3" xfId="4"/>
    <cellStyle name="Normal 3 2" xfId="39"/>
    <cellStyle name="Normal 4" xfId="5"/>
    <cellStyle name="Normal 5" xfId="50"/>
    <cellStyle name="Normal_13.COR" xfId="3"/>
    <cellStyle name="Satisfaisant 2" xfId="40"/>
    <cellStyle name="Sortie 2" xfId="41"/>
    <cellStyle name="Texte explicatif 2" xfId="42"/>
    <cellStyle name="Titre 2" xfId="43"/>
    <cellStyle name="Titre 1 2" xfId="44"/>
    <cellStyle name="Titre 2 2" xfId="45"/>
    <cellStyle name="Titre 3 2" xfId="46"/>
    <cellStyle name="Titre 4 2" xfId="47"/>
    <cellStyle name="Total 2" xfId="48"/>
    <cellStyle name="Vérification 2" xfId="49"/>
  </cellStyles>
  <dxfs count="12"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  <dxf>
      <fill>
        <patternFill>
          <bgColor theme="1" tint="0.34998626667073579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>
          <bgColor theme="1" tint="0.34998626667073579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gradientFill type="path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FF"/>
          </stop>
          <stop position="1">
            <color theme="9" tint="0.80001220740379042"/>
          </stop>
        </gradient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7"/>
  <sheetViews>
    <sheetView tabSelected="1" zoomScaleNormal="100" zoomScaleSheetLayoutView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7"/>
    </sheetView>
  </sheetViews>
  <sheetFormatPr baseColWidth="10" defaultColWidth="11.42578125" defaultRowHeight="12.75" x14ac:dyDescent="0.2"/>
  <cols>
    <col min="1" max="1" width="7.42578125" style="88" customWidth="1"/>
    <col min="2" max="2" width="14" style="1" customWidth="1"/>
    <col min="3" max="3" width="14.28515625" style="1" customWidth="1"/>
    <col min="4" max="4" width="13.28515625" style="1" customWidth="1"/>
    <col min="5" max="5" width="13" style="1" customWidth="1"/>
    <col min="6" max="6" width="12.42578125" style="1" customWidth="1"/>
    <col min="7" max="7" width="12.5703125" style="1" customWidth="1"/>
    <col min="8" max="8" width="11.28515625" style="1" customWidth="1"/>
    <col min="9" max="9" width="12" style="1" customWidth="1"/>
    <col min="10" max="10" width="12.85546875" style="1" customWidth="1"/>
    <col min="11" max="11" width="11.7109375" style="1" customWidth="1"/>
    <col min="12" max="12" width="12" style="1" customWidth="1"/>
    <col min="13" max="13" width="14" style="1" customWidth="1"/>
    <col min="14" max="14" width="14.28515625" style="1" customWidth="1"/>
    <col min="15" max="16" width="12" style="1" customWidth="1"/>
    <col min="17" max="17" width="13" style="1" customWidth="1"/>
    <col min="18" max="18" width="8.140625" style="1" customWidth="1"/>
    <col min="19" max="19" width="13.7109375" style="1" customWidth="1"/>
    <col min="20" max="20" width="8.5703125" style="1" customWidth="1"/>
    <col min="21" max="21" width="15.5703125" style="1" customWidth="1"/>
    <col min="22" max="22" width="14.7109375" style="1" customWidth="1"/>
    <col min="23" max="23" width="13.85546875" style="1" customWidth="1"/>
    <col min="24" max="25" width="11.5703125" style="1" customWidth="1"/>
    <col min="26" max="135" width="11.42578125" style="5"/>
    <col min="136" max="16384" width="11.42578125" style="1"/>
  </cols>
  <sheetData>
    <row r="1" spans="1:25" ht="58.9" customHeight="1" thickBot="1" x14ac:dyDescent="0.25">
      <c r="A1" s="307" t="s">
        <v>132</v>
      </c>
      <c r="B1" s="316" t="s">
        <v>190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7"/>
    </row>
    <row r="2" spans="1:25" ht="18.75" customHeight="1" thickBot="1" x14ac:dyDescent="0.25">
      <c r="A2" s="308"/>
      <c r="B2" s="318">
        <v>1</v>
      </c>
      <c r="C2" s="319"/>
      <c r="D2" s="319"/>
      <c r="E2" s="319"/>
      <c r="F2" s="320"/>
      <c r="G2" s="321" t="s">
        <v>0</v>
      </c>
      <c r="H2" s="322"/>
      <c r="I2" s="323"/>
      <c r="J2" s="324">
        <v>3</v>
      </c>
      <c r="K2" s="325" t="s">
        <v>1</v>
      </c>
      <c r="L2" s="326"/>
      <c r="M2" s="327" t="s">
        <v>2</v>
      </c>
      <c r="N2" s="330" t="s">
        <v>206</v>
      </c>
      <c r="O2" s="331"/>
      <c r="P2" s="331"/>
      <c r="Q2" s="331"/>
      <c r="R2" s="332"/>
      <c r="S2" s="330" t="s">
        <v>10</v>
      </c>
      <c r="T2" s="331"/>
      <c r="U2" s="332"/>
      <c r="V2" s="292" t="s">
        <v>24</v>
      </c>
      <c r="W2" s="295" t="s">
        <v>3</v>
      </c>
      <c r="X2" s="298" t="s">
        <v>4</v>
      </c>
      <c r="Y2" s="301" t="s">
        <v>25</v>
      </c>
    </row>
    <row r="3" spans="1:25" ht="14.25" customHeight="1" thickBot="1" x14ac:dyDescent="0.25">
      <c r="A3" s="308"/>
      <c r="B3" s="6" t="s">
        <v>5</v>
      </c>
      <c r="C3" s="7" t="s">
        <v>6</v>
      </c>
      <c r="D3" s="7" t="s">
        <v>7</v>
      </c>
      <c r="E3" s="7" t="s">
        <v>8</v>
      </c>
      <c r="F3" s="10"/>
      <c r="G3" s="43" t="s">
        <v>5</v>
      </c>
      <c r="H3" s="9" t="s">
        <v>6</v>
      </c>
      <c r="I3" s="47" t="s">
        <v>7</v>
      </c>
      <c r="J3" s="324"/>
      <c r="K3" s="43" t="s">
        <v>5</v>
      </c>
      <c r="L3" s="47" t="s">
        <v>6</v>
      </c>
      <c r="M3" s="328"/>
      <c r="N3" s="44" t="s">
        <v>5</v>
      </c>
      <c r="O3" s="50" t="s">
        <v>6</v>
      </c>
      <c r="P3" s="50" t="s">
        <v>7</v>
      </c>
      <c r="Q3" s="333" t="s">
        <v>208</v>
      </c>
      <c r="R3" s="51"/>
      <c r="S3" s="276" t="s">
        <v>10</v>
      </c>
      <c r="T3" s="290" t="s">
        <v>11</v>
      </c>
      <c r="U3" s="54"/>
      <c r="V3" s="293"/>
      <c r="W3" s="296"/>
      <c r="X3" s="299"/>
      <c r="Y3" s="302"/>
    </row>
    <row r="4" spans="1:25" ht="102.75" thickBot="1" x14ac:dyDescent="0.25">
      <c r="A4" s="308"/>
      <c r="B4" s="6" t="s">
        <v>12</v>
      </c>
      <c r="C4" s="7" t="s">
        <v>13</v>
      </c>
      <c r="D4" s="7" t="s">
        <v>14</v>
      </c>
      <c r="E4" s="8" t="s">
        <v>90</v>
      </c>
      <c r="F4" s="45" t="s">
        <v>91</v>
      </c>
      <c r="G4" s="6" t="s">
        <v>15</v>
      </c>
      <c r="H4" s="7" t="s">
        <v>16</v>
      </c>
      <c r="I4" s="45" t="s">
        <v>17</v>
      </c>
      <c r="J4" s="48" t="s">
        <v>18</v>
      </c>
      <c r="K4" s="43" t="s">
        <v>19</v>
      </c>
      <c r="L4" s="10" t="s">
        <v>20</v>
      </c>
      <c r="M4" s="329"/>
      <c r="N4" s="274" t="s">
        <v>204</v>
      </c>
      <c r="O4" s="52" t="s">
        <v>205</v>
      </c>
      <c r="P4" s="275" t="s">
        <v>207</v>
      </c>
      <c r="Q4" s="334"/>
      <c r="R4" s="53" t="s">
        <v>25</v>
      </c>
      <c r="S4" s="277"/>
      <c r="T4" s="291"/>
      <c r="U4" s="53" t="s">
        <v>25</v>
      </c>
      <c r="V4" s="294"/>
      <c r="W4" s="297"/>
      <c r="X4" s="300"/>
      <c r="Y4" s="303"/>
    </row>
    <row r="5" spans="1:25" ht="28.5" customHeight="1" x14ac:dyDescent="0.2">
      <c r="A5" s="308"/>
      <c r="B5" s="64"/>
      <c r="C5" s="61"/>
      <c r="D5" s="62"/>
      <c r="E5" s="60"/>
      <c r="F5" s="63"/>
      <c r="G5" s="64"/>
      <c r="H5" s="61"/>
      <c r="I5" s="63"/>
      <c r="J5" s="65"/>
      <c r="K5" s="64"/>
      <c r="L5" s="66"/>
      <c r="M5" s="312">
        <f>B7+C7+D7+G7+H7+J7+K7+L7</f>
        <v>0</v>
      </c>
      <c r="N5" s="280"/>
      <c r="O5" s="305">
        <v>0</v>
      </c>
      <c r="P5" s="304"/>
      <c r="Q5" s="314" t="str">
        <f>IF(N5+P5&lt;=V5*0.1,"ok","pas ok")</f>
        <v>ok</v>
      </c>
      <c r="R5" s="310" t="e">
        <f>((N5+P5)/M5)*100</f>
        <v>#DIV/0!</v>
      </c>
      <c r="S5" s="280"/>
      <c r="T5" s="282" t="str">
        <f>IF((S5+K7+L7)&gt;=W5*0.05,"ok","pas ok")</f>
        <v>ok</v>
      </c>
      <c r="U5" s="284" t="e">
        <f>((K7+S5+L7)/W5)*100</f>
        <v>#DIV/0!</v>
      </c>
      <c r="V5" s="286">
        <f>M5+N5+S5</f>
        <v>0</v>
      </c>
      <c r="W5" s="280"/>
      <c r="X5" s="288" t="str">
        <f>IF(V5&gt;=W5*0.85,"ok","pas ok")</f>
        <v>ok</v>
      </c>
      <c r="Y5" s="278" t="e">
        <f>V5/W5*100</f>
        <v>#DIV/0!</v>
      </c>
    </row>
    <row r="6" spans="1:25" ht="28.5" customHeight="1" x14ac:dyDescent="0.2">
      <c r="A6" s="308"/>
      <c r="B6" s="3"/>
      <c r="C6" s="2"/>
      <c r="D6" s="2"/>
      <c r="E6" s="2"/>
      <c r="F6" s="4"/>
      <c r="G6" s="3"/>
      <c r="H6" s="2"/>
      <c r="I6" s="4"/>
      <c r="J6" s="49"/>
      <c r="K6" s="3"/>
      <c r="L6" s="4"/>
      <c r="M6" s="312"/>
      <c r="N6" s="280"/>
      <c r="O6" s="305"/>
      <c r="P6" s="305"/>
      <c r="Q6" s="314"/>
      <c r="R6" s="310"/>
      <c r="S6" s="280"/>
      <c r="T6" s="282"/>
      <c r="U6" s="284"/>
      <c r="V6" s="286"/>
      <c r="W6" s="280"/>
      <c r="X6" s="288"/>
      <c r="Y6" s="278"/>
    </row>
    <row r="7" spans="1:25" ht="28.5" customHeight="1" thickBot="1" x14ac:dyDescent="0.25">
      <c r="A7" s="309"/>
      <c r="B7" s="12">
        <f>SUM(B5*B6)</f>
        <v>0</v>
      </c>
      <c r="C7" s="12">
        <f>SUM(C5*C6)</f>
        <v>0</v>
      </c>
      <c r="D7" s="12">
        <f>SUM(D5*D6)</f>
        <v>0</v>
      </c>
      <c r="E7" s="12">
        <f>SUM(E5*E6)</f>
        <v>0</v>
      </c>
      <c r="F7" s="46">
        <f>SUM(F5*F6)</f>
        <v>0</v>
      </c>
      <c r="G7" s="12">
        <f t="shared" ref="G7:L7" si="0">SUM(G5*G6)</f>
        <v>0</v>
      </c>
      <c r="H7" s="12">
        <f t="shared" si="0"/>
        <v>0</v>
      </c>
      <c r="I7" s="46">
        <f t="shared" si="0"/>
        <v>0</v>
      </c>
      <c r="J7" s="46">
        <f t="shared" si="0"/>
        <v>0</v>
      </c>
      <c r="K7" s="12">
        <f t="shared" si="0"/>
        <v>0</v>
      </c>
      <c r="L7" s="46">
        <f t="shared" si="0"/>
        <v>0</v>
      </c>
      <c r="M7" s="313"/>
      <c r="N7" s="281"/>
      <c r="O7" s="306"/>
      <c r="P7" s="306"/>
      <c r="Q7" s="315"/>
      <c r="R7" s="311"/>
      <c r="S7" s="281"/>
      <c r="T7" s="283"/>
      <c r="U7" s="285"/>
      <c r="V7" s="287"/>
      <c r="W7" s="281"/>
      <c r="X7" s="289"/>
      <c r="Y7" s="279"/>
    </row>
  </sheetData>
  <mergeCells count="29">
    <mergeCell ref="P5:P7"/>
    <mergeCell ref="A1:A7"/>
    <mergeCell ref="R5:R7"/>
    <mergeCell ref="M5:M7"/>
    <mergeCell ref="N5:N7"/>
    <mergeCell ref="O5:O7"/>
    <mergeCell ref="Q5:Q7"/>
    <mergeCell ref="B1:Y1"/>
    <mergeCell ref="B2:F2"/>
    <mergeCell ref="G2:I2"/>
    <mergeCell ref="J2:J3"/>
    <mergeCell ref="K2:L2"/>
    <mergeCell ref="M2:M4"/>
    <mergeCell ref="N2:R2"/>
    <mergeCell ref="S2:U2"/>
    <mergeCell ref="Q3:Q4"/>
    <mergeCell ref="S3:S4"/>
    <mergeCell ref="Y5:Y7"/>
    <mergeCell ref="S5:S7"/>
    <mergeCell ref="T5:T7"/>
    <mergeCell ref="U5:U7"/>
    <mergeCell ref="V5:V7"/>
    <mergeCell ref="W5:W7"/>
    <mergeCell ref="X5:X7"/>
    <mergeCell ref="T3:T4"/>
    <mergeCell ref="V2:V4"/>
    <mergeCell ref="W2:W4"/>
    <mergeCell ref="X2:X4"/>
    <mergeCell ref="Y2:Y4"/>
  </mergeCells>
  <conditionalFormatting sqref="B5:L6 S5:S7 W5:W7 N5:P5 N6:O7">
    <cfRule type="containsBlanks" dxfId="11" priority="3" stopIfTrue="1">
      <formula>LEN(TRIM(B5))=0</formula>
    </cfRule>
  </conditionalFormatting>
  <conditionalFormatting sqref="B5:L6">
    <cfRule type="containsBlanks" dxfId="10" priority="1" stopIfTrue="1">
      <formula>LEN(TRIM(B5))=0</formula>
    </cfRule>
    <cfRule type="containsBlanks" priority="2" stopIfTrue="1">
      <formula>LEN(TRIM(B5))=0</formula>
    </cfRule>
  </conditionalFormatting>
  <pageMargins left="0.17" right="0.17" top="0.9" bottom="0.23622047244094491" header="0.15748031496062992" footer="0.15748031496062992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pane xSplit="2" ySplit="4" topLeftCell="C29" activePane="bottomRight" state="frozen"/>
      <selection pane="topRight" activeCell="D1" sqref="D1"/>
      <selection pane="bottomLeft" activeCell="A6" sqref="A6"/>
      <selection pane="bottomRight" sqref="A1:C1"/>
    </sheetView>
  </sheetViews>
  <sheetFormatPr baseColWidth="10" defaultColWidth="11.5703125" defaultRowHeight="34.15" customHeight="1" x14ac:dyDescent="0.25"/>
  <cols>
    <col min="1" max="1" width="69.28515625" style="149" customWidth="1"/>
    <col min="2" max="2" width="12.42578125" style="157" customWidth="1"/>
    <col min="3" max="3" width="10.28515625" style="149" bestFit="1" customWidth="1"/>
    <col min="4" max="16384" width="11.5703125" style="149"/>
  </cols>
  <sheetData>
    <row r="1" spans="1:3" ht="53.45" customHeight="1" thickBot="1" x14ac:dyDescent="0.3">
      <c r="A1" s="335" t="s">
        <v>191</v>
      </c>
      <c r="B1" s="336"/>
      <c r="C1" s="337"/>
    </row>
    <row r="2" spans="1:3" ht="23.85" customHeight="1" thickBot="1" x14ac:dyDescent="0.3">
      <c r="A2" s="340" t="s">
        <v>180</v>
      </c>
      <c r="B2" s="340"/>
      <c r="C2" s="340"/>
    </row>
    <row r="3" spans="1:3" ht="13.9" customHeight="1" x14ac:dyDescent="0.25">
      <c r="A3" s="341" t="s">
        <v>26</v>
      </c>
      <c r="B3" s="343" t="s">
        <v>27</v>
      </c>
      <c r="C3" s="345" t="s">
        <v>28</v>
      </c>
    </row>
    <row r="4" spans="1:3" ht="11.65" customHeight="1" thickBot="1" x14ac:dyDescent="0.3">
      <c r="A4" s="342"/>
      <c r="B4" s="344"/>
      <c r="C4" s="346"/>
    </row>
    <row r="5" spans="1:3" ht="19.350000000000001" customHeight="1" x14ac:dyDescent="0.25">
      <c r="A5" s="168" t="s">
        <v>29</v>
      </c>
      <c r="B5" s="13"/>
      <c r="C5" s="14"/>
    </row>
    <row r="6" spans="1:3" ht="17.25" customHeight="1" x14ac:dyDescent="0.25">
      <c r="A6" s="168" t="s">
        <v>30</v>
      </c>
      <c r="B6" s="13"/>
      <c r="C6" s="15"/>
    </row>
    <row r="7" spans="1:3" ht="15.6" customHeight="1" thickBot="1" x14ac:dyDescent="0.3">
      <c r="A7" s="168" t="s">
        <v>31</v>
      </c>
      <c r="B7" s="16" t="s">
        <v>32</v>
      </c>
      <c r="C7" s="15"/>
    </row>
    <row r="8" spans="1:3" ht="18.600000000000001" customHeight="1" thickBot="1" x14ac:dyDescent="0.3">
      <c r="A8" s="170" t="s">
        <v>33</v>
      </c>
      <c r="B8" s="17" t="s">
        <v>34</v>
      </c>
      <c r="C8" s="18">
        <f>SUM(C5:C7)</f>
        <v>0</v>
      </c>
    </row>
    <row r="9" spans="1:3" ht="21" customHeight="1" thickBot="1" x14ac:dyDescent="0.3">
      <c r="A9" s="171" t="s">
        <v>35</v>
      </c>
      <c r="B9" s="19" t="s">
        <v>36</v>
      </c>
      <c r="C9" s="20">
        <f>C8*20%</f>
        <v>0</v>
      </c>
    </row>
    <row r="10" spans="1:3" ht="21" customHeight="1" thickBot="1" x14ac:dyDescent="0.3">
      <c r="A10" s="172" t="s">
        <v>37</v>
      </c>
      <c r="B10" s="154"/>
      <c r="C10" s="21" t="str">
        <f>IF(C7="","",IF(C7&lt;=C9,"ok","pas ok"))</f>
        <v/>
      </c>
    </row>
    <row r="11" spans="1:3" ht="19.350000000000001" customHeight="1" x14ac:dyDescent="0.25">
      <c r="A11" s="168" t="s">
        <v>38</v>
      </c>
      <c r="B11" s="13"/>
      <c r="C11" s="22"/>
    </row>
    <row r="12" spans="1:3" ht="18.399999999999999" customHeight="1" x14ac:dyDescent="0.25">
      <c r="A12" s="168" t="s">
        <v>39</v>
      </c>
      <c r="B12" s="13"/>
      <c r="C12" s="22"/>
    </row>
    <row r="13" spans="1:3" ht="16.149999999999999" customHeight="1" x14ac:dyDescent="0.25">
      <c r="A13" s="168" t="s">
        <v>40</v>
      </c>
      <c r="B13" s="23"/>
      <c r="C13" s="24"/>
    </row>
    <row r="14" spans="1:3" ht="22.9" customHeight="1" x14ac:dyDescent="0.25">
      <c r="A14" s="168" t="s">
        <v>41</v>
      </c>
      <c r="B14" s="13"/>
      <c r="C14" s="22"/>
    </row>
    <row r="15" spans="1:3" ht="25.15" customHeight="1" x14ac:dyDescent="0.25">
      <c r="A15" s="168" t="s">
        <v>42</v>
      </c>
      <c r="B15" s="13"/>
      <c r="C15" s="22"/>
    </row>
    <row r="16" spans="1:3" ht="17.850000000000001" customHeight="1" x14ac:dyDescent="0.25">
      <c r="A16" s="169" t="s">
        <v>43</v>
      </c>
      <c r="B16" s="25"/>
      <c r="C16" s="26"/>
    </row>
    <row r="17" spans="1:3" ht="19.350000000000001" customHeight="1" x14ac:dyDescent="0.25">
      <c r="A17" s="173" t="s">
        <v>44</v>
      </c>
      <c r="B17" s="27" t="s">
        <v>45</v>
      </c>
      <c r="C17" s="28">
        <f>SUM(C11:C16)</f>
        <v>0</v>
      </c>
    </row>
    <row r="18" spans="1:3" ht="19.350000000000001" customHeight="1" x14ac:dyDescent="0.25">
      <c r="A18" s="174" t="s">
        <v>46</v>
      </c>
      <c r="B18" s="29"/>
      <c r="C18" s="30"/>
    </row>
    <row r="19" spans="1:3" ht="16.149999999999999" customHeight="1" x14ac:dyDescent="0.25">
      <c r="A19" s="175" t="s">
        <v>47</v>
      </c>
      <c r="B19" s="13"/>
      <c r="C19" s="22"/>
    </row>
    <row r="20" spans="1:3" ht="18" customHeight="1" x14ac:dyDescent="0.25">
      <c r="A20" s="175" t="s">
        <v>48</v>
      </c>
      <c r="B20" s="13"/>
      <c r="C20" s="22"/>
    </row>
    <row r="21" spans="1:3" ht="18" customHeight="1" x14ac:dyDescent="0.25">
      <c r="A21" s="175" t="s">
        <v>49</v>
      </c>
      <c r="B21" s="16" t="s">
        <v>50</v>
      </c>
      <c r="C21" s="22"/>
    </row>
    <row r="22" spans="1:3" ht="19.149999999999999" customHeight="1" x14ac:dyDescent="0.25">
      <c r="A22" s="176" t="s">
        <v>51</v>
      </c>
      <c r="B22" s="25"/>
      <c r="C22" s="26"/>
    </row>
    <row r="23" spans="1:3" ht="20.45" customHeight="1" thickBot="1" x14ac:dyDescent="0.3">
      <c r="A23" s="177" t="s">
        <v>52</v>
      </c>
      <c r="B23" s="31"/>
      <c r="C23" s="32">
        <f>SUM(C18:C22)</f>
        <v>0</v>
      </c>
    </row>
    <row r="24" spans="1:3" ht="18.600000000000001" customHeight="1" thickBot="1" x14ac:dyDescent="0.3">
      <c r="A24" s="178" t="s">
        <v>53</v>
      </c>
      <c r="B24" s="33" t="s">
        <v>54</v>
      </c>
      <c r="C24" s="34">
        <f>SUM(C17+C23)</f>
        <v>0</v>
      </c>
    </row>
    <row r="25" spans="1:3" ht="18.600000000000001" customHeight="1" thickBot="1" x14ac:dyDescent="0.3">
      <c r="A25" s="171" t="s">
        <v>55</v>
      </c>
      <c r="B25" s="19" t="s">
        <v>56</v>
      </c>
      <c r="C25" s="35">
        <f>C24*30%</f>
        <v>0</v>
      </c>
    </row>
    <row r="26" spans="1:3" ht="19.149999999999999" customHeight="1" thickBot="1" x14ac:dyDescent="0.3">
      <c r="A26" s="172" t="s">
        <v>57</v>
      </c>
      <c r="B26" s="154"/>
      <c r="C26" s="21" t="str">
        <f>IF(AND(C17=0,C23=0),"",IF(C25&gt;=C17,"pas ok","ok"))</f>
        <v/>
      </c>
    </row>
    <row r="27" spans="1:3" ht="19.899999999999999" customHeight="1" thickBot="1" x14ac:dyDescent="0.3">
      <c r="A27" s="171" t="s">
        <v>58</v>
      </c>
      <c r="B27" s="36" t="s">
        <v>59</v>
      </c>
      <c r="C27" s="37">
        <f>C24*25%</f>
        <v>0</v>
      </c>
    </row>
    <row r="28" spans="1:3" ht="19.899999999999999" customHeight="1" thickBot="1" x14ac:dyDescent="0.3">
      <c r="A28" s="172" t="s">
        <v>60</v>
      </c>
      <c r="B28" s="154"/>
      <c r="C28" s="21" t="str">
        <f>IF(C21="","",IF(C21&lt;=C27,"ok","pas ok"))</f>
        <v/>
      </c>
    </row>
    <row r="29" spans="1:3" ht="34.15" customHeight="1" thickBot="1" x14ac:dyDescent="0.3">
      <c r="A29" s="179" t="s">
        <v>184</v>
      </c>
      <c r="B29" s="38"/>
      <c r="C29" s="150"/>
    </row>
    <row r="30" spans="1:3" ht="34.15" customHeight="1" thickBot="1" x14ac:dyDescent="0.3">
      <c r="A30" s="180" t="s">
        <v>61</v>
      </c>
      <c r="B30" s="38" t="s">
        <v>62</v>
      </c>
      <c r="C30" s="39">
        <f>C8+C24</f>
        <v>0</v>
      </c>
    </row>
    <row r="31" spans="1:3" ht="25.15" customHeight="1" thickBot="1" x14ac:dyDescent="0.3">
      <c r="A31" s="181" t="s">
        <v>94</v>
      </c>
      <c r="B31" s="38" t="s">
        <v>63</v>
      </c>
      <c r="C31" s="39">
        <f>SUM(C6,C7,C12,C14,C16,C19,C20,C21,C22)</f>
        <v>0</v>
      </c>
    </row>
    <row r="32" spans="1:3" ht="23.45" customHeight="1" thickBot="1" x14ac:dyDescent="0.3">
      <c r="A32" s="180" t="s">
        <v>186</v>
      </c>
      <c r="B32" s="155"/>
      <c r="C32" s="40">
        <f>IF(C30&lt;&gt;0,+C31/C30,)</f>
        <v>0</v>
      </c>
    </row>
    <row r="33" spans="1:3" ht="34.15" customHeight="1" thickBot="1" x14ac:dyDescent="0.3">
      <c r="A33" s="182" t="s">
        <v>93</v>
      </c>
      <c r="B33" s="36" t="s">
        <v>64</v>
      </c>
      <c r="C33" s="41">
        <f>C30*0.75</f>
        <v>0</v>
      </c>
    </row>
    <row r="34" spans="1:3" ht="18" customHeight="1" thickBot="1" x14ac:dyDescent="0.3">
      <c r="A34" s="172" t="s">
        <v>185</v>
      </c>
      <c r="B34" s="154"/>
      <c r="C34" s="21" t="str">
        <f>IF(C30=0,"",IF(C32&lt;=0.75," ok"," pas ok"))</f>
        <v/>
      </c>
    </row>
    <row r="35" spans="1:3" ht="17.25" customHeight="1" thickBot="1" x14ac:dyDescent="0.3">
      <c r="A35" s="338" t="s">
        <v>65</v>
      </c>
      <c r="B35" s="156" t="s">
        <v>66</v>
      </c>
      <c r="C35" s="42">
        <f>C33-C31</f>
        <v>0</v>
      </c>
    </row>
    <row r="36" spans="1:3" ht="15.6" customHeight="1" thickBot="1" x14ac:dyDescent="0.3">
      <c r="A36" s="339"/>
      <c r="B36" s="156" t="s">
        <v>67</v>
      </c>
      <c r="C36" s="18">
        <f>C30*1%</f>
        <v>0</v>
      </c>
    </row>
    <row r="37" spans="1:3" ht="16.149999999999999" customHeight="1" x14ac:dyDescent="0.25">
      <c r="C37" s="151" t="s">
        <v>68</v>
      </c>
    </row>
    <row r="38" spans="1:3" ht="17.45" customHeight="1" x14ac:dyDescent="0.25">
      <c r="C38" s="152">
        <f>IF(C32=0,0,IF(C32&lt;0.75,0.75-C32,0))</f>
        <v>0</v>
      </c>
    </row>
    <row r="39" spans="1:3" ht="46.15" customHeight="1" x14ac:dyDescent="0.25"/>
    <row r="40" spans="1:3" ht="43.15" customHeight="1" x14ac:dyDescent="0.25"/>
  </sheetData>
  <mergeCells count="6">
    <mergeCell ref="A1:C1"/>
    <mergeCell ref="A35:A36"/>
    <mergeCell ref="A2:C2"/>
    <mergeCell ref="A3:A4"/>
    <mergeCell ref="B3:B4"/>
    <mergeCell ref="C3:C4"/>
  </mergeCells>
  <conditionalFormatting sqref="C10 C26 C28 C34">
    <cfRule type="containsText" dxfId="9" priority="5" operator="containsText" text="pas ok">
      <formula>NOT(ISERROR(SEARCH("pas ok",C10)))</formula>
    </cfRule>
    <cfRule type="containsText" dxfId="8" priority="6" operator="containsText" text="ok">
      <formula>NOT(ISERROR(SEARCH("ok",C10)))</formula>
    </cfRule>
    <cfRule type="containsBlanks" dxfId="7" priority="7">
      <formula>LEN(TRIM(C10))=0</formula>
    </cfRule>
  </conditionalFormatting>
  <conditionalFormatting sqref="C18:C22 C11:C16 C5:C7 C29">
    <cfRule type="containsBlanks" dxfId="6" priority="4">
      <formula>LEN(TRIM(C5))=0</formula>
    </cfRule>
  </conditionalFormatting>
  <printOptions horizontalCentered="1"/>
  <pageMargins left="0.15748031496062992" right="0.15748031496062992" top="0.23622047244094491" bottom="0.15748031496062992" header="0.15748031496062992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opLeftCell="A46" zoomScaleNormal="100" workbookViewId="0">
      <selection activeCell="J8" sqref="J8"/>
    </sheetView>
  </sheetViews>
  <sheetFormatPr baseColWidth="10" defaultColWidth="11.42578125" defaultRowHeight="15" x14ac:dyDescent="0.25"/>
  <cols>
    <col min="1" max="1" width="2.140625" style="72" customWidth="1"/>
    <col min="2" max="2" width="3" style="72" customWidth="1"/>
    <col min="3" max="3" width="29.28515625" style="72" customWidth="1"/>
    <col min="4" max="4" width="3.7109375" style="72" customWidth="1"/>
    <col min="5" max="5" width="31.28515625" style="72" customWidth="1"/>
    <col min="6" max="6" width="10.28515625" style="72" customWidth="1"/>
    <col min="7" max="7" width="9.28515625" style="72" customWidth="1"/>
    <col min="8" max="8" width="9.42578125" style="84" customWidth="1"/>
    <col min="9" max="10" width="11.42578125" style="158"/>
    <col min="11" max="16384" width="11.42578125" style="72"/>
  </cols>
  <sheetData>
    <row r="1" spans="1:10" ht="35.450000000000003" customHeight="1" thickBot="1" x14ac:dyDescent="0.3">
      <c r="B1" s="347" t="s">
        <v>192</v>
      </c>
      <c r="C1" s="348"/>
      <c r="D1" s="348"/>
      <c r="E1" s="348"/>
      <c r="F1" s="348"/>
      <c r="G1" s="348"/>
      <c r="H1" s="349"/>
    </row>
    <row r="2" spans="1:10" ht="16.149999999999999" customHeight="1" thickBot="1" x14ac:dyDescent="0.3">
      <c r="B2" s="350" t="s">
        <v>132</v>
      </c>
      <c r="C2" s="350"/>
      <c r="D2" s="350"/>
      <c r="E2" s="350"/>
      <c r="F2" s="350"/>
      <c r="G2" s="350"/>
      <c r="H2" s="351"/>
    </row>
    <row r="3" spans="1:10" ht="10.5" customHeight="1" x14ac:dyDescent="0.25">
      <c r="B3" s="352" t="s">
        <v>92</v>
      </c>
      <c r="C3" s="353"/>
      <c r="D3" s="353"/>
      <c r="E3" s="354"/>
      <c r="F3" s="358" t="s">
        <v>27</v>
      </c>
      <c r="G3" s="360" t="s">
        <v>126</v>
      </c>
      <c r="H3" s="362" t="s">
        <v>125</v>
      </c>
    </row>
    <row r="4" spans="1:10" ht="12.75" customHeight="1" thickBot="1" x14ac:dyDescent="0.3">
      <c r="B4" s="355"/>
      <c r="C4" s="356"/>
      <c r="D4" s="356"/>
      <c r="E4" s="357"/>
      <c r="F4" s="359"/>
      <c r="G4" s="361"/>
      <c r="H4" s="363"/>
    </row>
    <row r="5" spans="1:10" x14ac:dyDescent="0.25">
      <c r="A5" s="364">
        <v>1</v>
      </c>
      <c r="B5" s="367" t="s">
        <v>124</v>
      </c>
      <c r="C5" s="368"/>
      <c r="D5" s="368"/>
      <c r="E5" s="369"/>
      <c r="F5" s="106"/>
      <c r="G5" s="114"/>
      <c r="H5" s="115">
        <f>SUM(G6:G8)</f>
        <v>0</v>
      </c>
    </row>
    <row r="6" spans="1:10" x14ac:dyDescent="0.25">
      <c r="A6" s="365"/>
      <c r="B6" s="101"/>
      <c r="C6" s="370" t="s">
        <v>106</v>
      </c>
      <c r="D6" s="370"/>
      <c r="E6" s="371"/>
      <c r="F6" s="74"/>
      <c r="G6" s="116"/>
      <c r="H6" s="117"/>
    </row>
    <row r="7" spans="1:10" x14ac:dyDescent="0.25">
      <c r="A7" s="365"/>
      <c r="B7" s="101"/>
      <c r="C7" s="370" t="s">
        <v>105</v>
      </c>
      <c r="D7" s="370"/>
      <c r="E7" s="371"/>
      <c r="F7" s="74"/>
      <c r="G7" s="116"/>
      <c r="H7" s="117"/>
    </row>
    <row r="8" spans="1:10" x14ac:dyDescent="0.25">
      <c r="A8" s="365"/>
      <c r="B8" s="101"/>
      <c r="C8" s="370" t="s">
        <v>104</v>
      </c>
      <c r="D8" s="370"/>
      <c r="E8" s="371"/>
      <c r="F8" s="107" t="s">
        <v>123</v>
      </c>
      <c r="G8" s="116"/>
      <c r="H8" s="117"/>
    </row>
    <row r="9" spans="1:10" x14ac:dyDescent="0.25">
      <c r="A9" s="365"/>
      <c r="B9" s="101"/>
      <c r="C9" s="372" t="s">
        <v>122</v>
      </c>
      <c r="D9" s="372"/>
      <c r="E9" s="373"/>
      <c r="F9" s="75"/>
      <c r="G9" s="118"/>
      <c r="H9" s="117"/>
    </row>
    <row r="10" spans="1:10" s="86" customFormat="1" ht="15.75" thickBot="1" x14ac:dyDescent="0.3">
      <c r="A10" s="366"/>
      <c r="B10" s="374" t="s">
        <v>154</v>
      </c>
      <c r="C10" s="375"/>
      <c r="D10" s="375"/>
      <c r="E10" s="376"/>
      <c r="F10" s="140"/>
      <c r="G10" s="141"/>
      <c r="H10" s="142"/>
      <c r="I10" s="159"/>
      <c r="J10" s="159"/>
    </row>
    <row r="11" spans="1:10" ht="15.75" thickBot="1" x14ac:dyDescent="0.3">
      <c r="A11" s="77"/>
      <c r="B11" s="377" t="s">
        <v>69</v>
      </c>
      <c r="C11" s="378"/>
      <c r="D11" s="378"/>
      <c r="E11" s="379"/>
      <c r="F11" s="76" t="s">
        <v>34</v>
      </c>
      <c r="G11" s="125"/>
      <c r="H11" s="119">
        <f>+H5</f>
        <v>0</v>
      </c>
    </row>
    <row r="12" spans="1:10" s="87" customFormat="1" ht="15.75" thickBot="1" x14ac:dyDescent="0.3">
      <c r="A12" s="105"/>
      <c r="B12" s="380" t="s">
        <v>127</v>
      </c>
      <c r="C12" s="381"/>
      <c r="D12" s="381"/>
      <c r="E12" s="382"/>
      <c r="F12" s="108" t="s">
        <v>121</v>
      </c>
      <c r="G12" s="120"/>
      <c r="H12" s="143">
        <f>+H11/2</f>
        <v>0</v>
      </c>
      <c r="I12" s="160"/>
      <c r="J12" s="160"/>
    </row>
    <row r="13" spans="1:10" x14ac:dyDescent="0.25">
      <c r="A13" s="77"/>
      <c r="B13" s="383" t="s">
        <v>120</v>
      </c>
      <c r="C13" s="384"/>
      <c r="D13" s="384"/>
      <c r="E13" s="384"/>
      <c r="F13" s="384"/>
      <c r="G13" s="145"/>
      <c r="H13" s="146" t="str">
        <f>IF(OR(G10=""),"",IF(H11&gt;=1,"ok","pas ok"))</f>
        <v/>
      </c>
    </row>
    <row r="14" spans="1:10" ht="15.75" thickBot="1" x14ac:dyDescent="0.3">
      <c r="A14" s="77"/>
      <c r="B14" s="385" t="s">
        <v>119</v>
      </c>
      <c r="C14" s="386"/>
      <c r="D14" s="386"/>
      <c r="E14" s="386"/>
      <c r="F14" s="386"/>
      <c r="G14" s="147"/>
      <c r="H14" s="148" t="str">
        <f>IF(G8="","",IF(G8&lt;=H12,"OK","pas ok"))</f>
        <v/>
      </c>
    </row>
    <row r="15" spans="1:10" x14ac:dyDescent="0.25">
      <c r="A15" s="364" t="s">
        <v>70</v>
      </c>
      <c r="B15" s="387" t="s">
        <v>118</v>
      </c>
      <c r="C15" s="388"/>
      <c r="D15" s="388"/>
      <c r="E15" s="389"/>
      <c r="F15" s="109"/>
      <c r="G15" s="123"/>
      <c r="H15" s="144">
        <f>SUM(G16:G18)</f>
        <v>0</v>
      </c>
    </row>
    <row r="16" spans="1:10" x14ac:dyDescent="0.25">
      <c r="A16" s="365"/>
      <c r="B16" s="101"/>
      <c r="C16" s="370" t="s">
        <v>106</v>
      </c>
      <c r="D16" s="370"/>
      <c r="E16" s="371"/>
      <c r="F16" s="74"/>
      <c r="G16" s="116"/>
      <c r="H16" s="117"/>
    </row>
    <row r="17" spans="1:10" x14ac:dyDescent="0.25">
      <c r="A17" s="365"/>
      <c r="B17" s="101"/>
      <c r="C17" s="370" t="s">
        <v>105</v>
      </c>
      <c r="D17" s="370"/>
      <c r="E17" s="371"/>
      <c r="F17" s="74"/>
      <c r="G17" s="116"/>
      <c r="H17" s="117"/>
    </row>
    <row r="18" spans="1:10" x14ac:dyDescent="0.25">
      <c r="A18" s="365"/>
      <c r="B18" s="101"/>
      <c r="C18" s="370" t="s">
        <v>104</v>
      </c>
      <c r="D18" s="370"/>
      <c r="E18" s="371"/>
      <c r="F18" s="107" t="s">
        <v>117</v>
      </c>
      <c r="G18" s="116"/>
      <c r="H18" s="117"/>
    </row>
    <row r="19" spans="1:10" ht="13.9" customHeight="1" x14ac:dyDescent="0.25">
      <c r="A19" s="365"/>
      <c r="B19" s="101"/>
      <c r="C19" s="390" t="s">
        <v>116</v>
      </c>
      <c r="D19" s="390"/>
      <c r="E19" s="391"/>
      <c r="F19" s="75"/>
      <c r="G19" s="118"/>
      <c r="H19" s="117"/>
    </row>
    <row r="20" spans="1:10" ht="15.75" thickBot="1" x14ac:dyDescent="0.3">
      <c r="A20" s="366"/>
      <c r="B20" s="392" t="s">
        <v>115</v>
      </c>
      <c r="C20" s="393"/>
      <c r="D20" s="393"/>
      <c r="E20" s="394"/>
      <c r="F20" s="109"/>
      <c r="G20" s="116"/>
      <c r="H20" s="124">
        <f>SUM(G20)</f>
        <v>0</v>
      </c>
    </row>
    <row r="21" spans="1:10" s="78" customFormat="1" ht="13.9" customHeight="1" thickBot="1" x14ac:dyDescent="0.3">
      <c r="B21" s="377" t="s">
        <v>71</v>
      </c>
      <c r="C21" s="378"/>
      <c r="D21" s="378"/>
      <c r="E21" s="379"/>
      <c r="F21" s="76" t="s">
        <v>72</v>
      </c>
      <c r="G21" s="125"/>
      <c r="H21" s="119">
        <f>+H15+H20</f>
        <v>0</v>
      </c>
      <c r="I21" s="161"/>
      <c r="J21" s="161"/>
    </row>
    <row r="22" spans="1:10" s="87" customFormat="1" ht="15.75" thickBot="1" x14ac:dyDescent="0.3">
      <c r="B22" s="395" t="s">
        <v>128</v>
      </c>
      <c r="C22" s="396"/>
      <c r="D22" s="396"/>
      <c r="E22" s="397"/>
      <c r="F22" s="110" t="s">
        <v>114</v>
      </c>
      <c r="G22" s="126"/>
      <c r="H22" s="121">
        <f>+H21/2</f>
        <v>0</v>
      </c>
      <c r="I22" s="160"/>
      <c r="J22" s="160"/>
    </row>
    <row r="23" spans="1:10" ht="15.75" thickBot="1" x14ac:dyDescent="0.3">
      <c r="B23" s="398" t="s">
        <v>113</v>
      </c>
      <c r="C23" s="399"/>
      <c r="D23" s="399"/>
      <c r="E23" s="399"/>
      <c r="F23" s="399"/>
      <c r="G23" s="127"/>
      <c r="H23" s="122" t="str">
        <f>IF(G18="","",IF(G18&lt;=H21,"OK","pas ok"))</f>
        <v/>
      </c>
    </row>
    <row r="24" spans="1:10" x14ac:dyDescent="0.25">
      <c r="A24" s="364">
        <v>2</v>
      </c>
      <c r="B24" s="400" t="s">
        <v>112</v>
      </c>
      <c r="C24" s="401"/>
      <c r="D24" s="401"/>
      <c r="E24" s="402"/>
      <c r="F24" s="111"/>
      <c r="G24" s="128"/>
      <c r="H24" s="129">
        <f>SUM(G25,G26,G27,G29,)</f>
        <v>0</v>
      </c>
    </row>
    <row r="25" spans="1:10" x14ac:dyDescent="0.25">
      <c r="A25" s="365"/>
      <c r="B25" s="101"/>
      <c r="C25" s="370" t="s">
        <v>106</v>
      </c>
      <c r="D25" s="370"/>
      <c r="E25" s="371"/>
      <c r="F25" s="74"/>
      <c r="G25" s="116"/>
      <c r="H25" s="117"/>
    </row>
    <row r="26" spans="1:10" x14ac:dyDescent="0.25">
      <c r="A26" s="365"/>
      <c r="B26" s="101"/>
      <c r="C26" s="370" t="s">
        <v>105</v>
      </c>
      <c r="D26" s="370"/>
      <c r="E26" s="371"/>
      <c r="F26" s="74"/>
      <c r="G26" s="116"/>
      <c r="H26" s="117"/>
    </row>
    <row r="27" spans="1:10" x14ac:dyDescent="0.25">
      <c r="A27" s="365"/>
      <c r="B27" s="101"/>
      <c r="C27" s="370" t="s">
        <v>104</v>
      </c>
      <c r="D27" s="370"/>
      <c r="E27" s="371"/>
      <c r="F27" s="107" t="s">
        <v>111</v>
      </c>
      <c r="G27" s="116"/>
      <c r="H27" s="117"/>
    </row>
    <row r="28" spans="1:10" s="80" customFormat="1" ht="16.899999999999999" customHeight="1" x14ac:dyDescent="0.25">
      <c r="A28" s="365"/>
      <c r="B28" s="79"/>
      <c r="C28" s="390" t="s">
        <v>110</v>
      </c>
      <c r="D28" s="390"/>
      <c r="E28" s="391"/>
      <c r="F28" s="75"/>
      <c r="G28" s="118"/>
      <c r="H28" s="117"/>
      <c r="I28" s="162"/>
      <c r="J28" s="162"/>
    </row>
    <row r="29" spans="1:10" ht="19.149999999999999" customHeight="1" thickBot="1" x14ac:dyDescent="0.3">
      <c r="A29" s="365"/>
      <c r="B29" s="81"/>
      <c r="C29" s="403" t="s">
        <v>101</v>
      </c>
      <c r="D29" s="403"/>
      <c r="E29" s="404"/>
      <c r="F29" s="112"/>
      <c r="G29" s="130"/>
      <c r="H29" s="131">
        <f>SUM(G29)</f>
        <v>0</v>
      </c>
    </row>
    <row r="30" spans="1:10" x14ac:dyDescent="0.25">
      <c r="A30" s="365"/>
      <c r="B30" s="405" t="s">
        <v>73</v>
      </c>
      <c r="C30" s="406"/>
      <c r="D30" s="407"/>
      <c r="E30" s="183" t="s">
        <v>74</v>
      </c>
      <c r="F30" s="109"/>
      <c r="G30" s="116"/>
      <c r="H30" s="132">
        <f>SUM(G31:G34)</f>
        <v>0</v>
      </c>
    </row>
    <row r="31" spans="1:10" x14ac:dyDescent="0.25">
      <c r="A31" s="365"/>
      <c r="B31" s="408"/>
      <c r="C31" s="409"/>
      <c r="D31" s="104"/>
      <c r="E31" s="184" t="s">
        <v>75</v>
      </c>
      <c r="F31" s="73"/>
      <c r="G31" s="116"/>
      <c r="H31" s="133"/>
    </row>
    <row r="32" spans="1:10" x14ac:dyDescent="0.25">
      <c r="A32" s="365"/>
      <c r="B32" s="410" t="s">
        <v>76</v>
      </c>
      <c r="C32" s="411"/>
      <c r="D32" s="412"/>
      <c r="E32" s="185"/>
      <c r="F32" s="73"/>
      <c r="G32" s="116"/>
      <c r="H32" s="133"/>
    </row>
    <row r="33" spans="1:10" x14ac:dyDescent="0.25">
      <c r="A33" s="365"/>
      <c r="B33" s="408"/>
      <c r="C33" s="409"/>
      <c r="D33" s="104"/>
      <c r="E33" s="184" t="s">
        <v>77</v>
      </c>
      <c r="F33" s="73"/>
      <c r="G33" s="116"/>
      <c r="H33" s="133"/>
    </row>
    <row r="34" spans="1:10" x14ac:dyDescent="0.25">
      <c r="A34" s="365"/>
      <c r="B34" s="410" t="s">
        <v>78</v>
      </c>
      <c r="C34" s="411"/>
      <c r="D34" s="412"/>
      <c r="E34" s="185"/>
      <c r="F34" s="73"/>
      <c r="G34" s="116"/>
      <c r="H34" s="134"/>
    </row>
    <row r="35" spans="1:10" ht="15.75" thickBot="1" x14ac:dyDescent="0.3">
      <c r="A35" s="366"/>
      <c r="B35" s="413" t="s">
        <v>79</v>
      </c>
      <c r="C35" s="414"/>
      <c r="D35" s="415"/>
      <c r="E35" s="186"/>
      <c r="F35" s="113"/>
      <c r="G35" s="116"/>
      <c r="H35" s="135"/>
    </row>
    <row r="36" spans="1:10" s="78" customFormat="1" ht="15.75" customHeight="1" thickBot="1" x14ac:dyDescent="0.3">
      <c r="B36" s="377" t="s">
        <v>80</v>
      </c>
      <c r="C36" s="378"/>
      <c r="D36" s="378"/>
      <c r="E36" s="379"/>
      <c r="F36" s="76" t="s">
        <v>81</v>
      </c>
      <c r="G36" s="125"/>
      <c r="H36" s="119">
        <f>+H24+H30</f>
        <v>0</v>
      </c>
      <c r="I36" s="161"/>
      <c r="J36" s="161"/>
    </row>
    <row r="37" spans="1:10" s="87" customFormat="1" ht="15.75" customHeight="1" thickBot="1" x14ac:dyDescent="0.3">
      <c r="B37" s="395" t="s">
        <v>129</v>
      </c>
      <c r="C37" s="396"/>
      <c r="D37" s="396"/>
      <c r="E37" s="397"/>
      <c r="F37" s="110" t="s">
        <v>109</v>
      </c>
      <c r="G37" s="126"/>
      <c r="H37" s="121">
        <f>+H36/2</f>
        <v>0</v>
      </c>
      <c r="I37" s="160"/>
      <c r="J37" s="160"/>
    </row>
    <row r="38" spans="1:10" ht="15.75" thickBot="1" x14ac:dyDescent="0.3">
      <c r="B38" s="398" t="s">
        <v>108</v>
      </c>
      <c r="C38" s="399"/>
      <c r="D38" s="399"/>
      <c r="E38" s="399"/>
      <c r="F38" s="399"/>
      <c r="G38" s="127"/>
      <c r="H38" s="122" t="str">
        <f>IF(G27="","",IF(G27&lt;=H37,"OK","pas ok"))</f>
        <v/>
      </c>
    </row>
    <row r="39" spans="1:10" ht="15" customHeight="1" x14ac:dyDescent="0.25">
      <c r="A39" s="364">
        <v>3</v>
      </c>
      <c r="B39" s="400" t="s">
        <v>107</v>
      </c>
      <c r="C39" s="401"/>
      <c r="D39" s="401"/>
      <c r="E39" s="402"/>
      <c r="F39" s="111"/>
      <c r="G39" s="128"/>
      <c r="H39" s="129">
        <f>SUM(G40,G41,G42,G44)</f>
        <v>0</v>
      </c>
    </row>
    <row r="40" spans="1:10" x14ac:dyDescent="0.25">
      <c r="A40" s="365"/>
      <c r="B40" s="101"/>
      <c r="C40" s="370" t="s">
        <v>106</v>
      </c>
      <c r="D40" s="370"/>
      <c r="E40" s="371"/>
      <c r="F40" s="74"/>
      <c r="G40" s="116"/>
      <c r="H40" s="117"/>
    </row>
    <row r="41" spans="1:10" x14ac:dyDescent="0.25">
      <c r="A41" s="365"/>
      <c r="B41" s="101"/>
      <c r="C41" s="370" t="s">
        <v>105</v>
      </c>
      <c r="D41" s="370"/>
      <c r="E41" s="371"/>
      <c r="F41" s="74"/>
      <c r="G41" s="116"/>
      <c r="H41" s="117"/>
    </row>
    <row r="42" spans="1:10" x14ac:dyDescent="0.25">
      <c r="A42" s="365"/>
      <c r="B42" s="101"/>
      <c r="C42" s="370" t="s">
        <v>104</v>
      </c>
      <c r="D42" s="370"/>
      <c r="E42" s="371"/>
      <c r="F42" s="107" t="s">
        <v>103</v>
      </c>
      <c r="G42" s="116"/>
      <c r="H42" s="117"/>
    </row>
    <row r="43" spans="1:10" s="80" customFormat="1" ht="16.149999999999999" customHeight="1" x14ac:dyDescent="0.25">
      <c r="A43" s="365"/>
      <c r="B43" s="79"/>
      <c r="C43" s="390" t="s">
        <v>102</v>
      </c>
      <c r="D43" s="390"/>
      <c r="E43" s="391"/>
      <c r="F43" s="75"/>
      <c r="G43" s="118"/>
      <c r="H43" s="117"/>
      <c r="I43" s="162"/>
      <c r="J43" s="162"/>
    </row>
    <row r="44" spans="1:10" ht="28.15" customHeight="1" thickBot="1" x14ac:dyDescent="0.3">
      <c r="A44" s="365"/>
      <c r="B44" s="81"/>
      <c r="C44" s="403" t="s">
        <v>101</v>
      </c>
      <c r="D44" s="403"/>
      <c r="E44" s="404"/>
      <c r="F44" s="112"/>
      <c r="G44" s="130"/>
      <c r="H44" s="131">
        <f>SUM(G44)</f>
        <v>0</v>
      </c>
    </row>
    <row r="45" spans="1:10" x14ac:dyDescent="0.25">
      <c r="A45" s="365"/>
      <c r="B45" s="405" t="s">
        <v>73</v>
      </c>
      <c r="C45" s="406"/>
      <c r="D45" s="407"/>
      <c r="E45" s="103" t="s">
        <v>74</v>
      </c>
      <c r="F45" s="109"/>
      <c r="G45" s="116"/>
      <c r="H45" s="132">
        <f>SUM(G46:G49)</f>
        <v>0</v>
      </c>
    </row>
    <row r="46" spans="1:10" x14ac:dyDescent="0.25">
      <c r="A46" s="365"/>
      <c r="B46" s="416"/>
      <c r="C46" s="417"/>
      <c r="D46" s="418"/>
      <c r="E46" s="167" t="s">
        <v>82</v>
      </c>
      <c r="F46" s="73"/>
      <c r="G46" s="116"/>
      <c r="H46" s="132"/>
    </row>
    <row r="47" spans="1:10" ht="27" customHeight="1" x14ac:dyDescent="0.25">
      <c r="A47" s="365"/>
      <c r="B47" s="419" t="s">
        <v>83</v>
      </c>
      <c r="C47" s="420"/>
      <c r="D47" s="421"/>
      <c r="E47" s="100"/>
      <c r="F47" s="73"/>
      <c r="G47" s="116"/>
      <c r="H47" s="132"/>
    </row>
    <row r="48" spans="1:10" x14ac:dyDescent="0.25">
      <c r="A48" s="365"/>
      <c r="B48" s="410"/>
      <c r="C48" s="411"/>
      <c r="D48" s="412"/>
      <c r="E48" s="167" t="s">
        <v>84</v>
      </c>
      <c r="F48" s="73"/>
      <c r="G48" s="116"/>
      <c r="H48" s="132"/>
    </row>
    <row r="49" spans="1:10" ht="15.6" customHeight="1" thickBot="1" x14ac:dyDescent="0.3">
      <c r="A49" s="366"/>
      <c r="B49" s="422" t="s">
        <v>187</v>
      </c>
      <c r="C49" s="403"/>
      <c r="D49" s="423"/>
      <c r="E49" s="102"/>
      <c r="F49" s="113"/>
      <c r="G49" s="116"/>
      <c r="H49" s="136"/>
    </row>
    <row r="50" spans="1:10" ht="15.75" thickBot="1" x14ac:dyDescent="0.3">
      <c r="B50" s="377" t="s">
        <v>85</v>
      </c>
      <c r="C50" s="378"/>
      <c r="D50" s="378"/>
      <c r="E50" s="379"/>
      <c r="F50" s="76" t="s">
        <v>86</v>
      </c>
      <c r="G50" s="125"/>
      <c r="H50" s="119">
        <f>+H39+H45</f>
        <v>0</v>
      </c>
    </row>
    <row r="51" spans="1:10" s="87" customFormat="1" ht="15.75" thickBot="1" x14ac:dyDescent="0.3">
      <c r="B51" s="395" t="s">
        <v>130</v>
      </c>
      <c r="C51" s="396"/>
      <c r="D51" s="396"/>
      <c r="E51" s="397"/>
      <c r="F51" s="110" t="s">
        <v>100</v>
      </c>
      <c r="G51" s="126"/>
      <c r="H51" s="121">
        <f>+H50/2</f>
        <v>0</v>
      </c>
      <c r="I51" s="160"/>
      <c r="J51" s="160"/>
    </row>
    <row r="52" spans="1:10" ht="15.75" thickBot="1" x14ac:dyDescent="0.3">
      <c r="B52" s="398" t="s">
        <v>183</v>
      </c>
      <c r="C52" s="399"/>
      <c r="D52" s="399"/>
      <c r="E52" s="399"/>
      <c r="F52" s="399"/>
      <c r="G52" s="127"/>
      <c r="H52" s="122" t="str">
        <f>IF(G42="","",IF(G42&lt;=H51,"OK","pas ok"))</f>
        <v/>
      </c>
    </row>
    <row r="53" spans="1:10" ht="16.899999999999999" customHeight="1" thickBot="1" x14ac:dyDescent="0.3">
      <c r="B53" s="377" t="s">
        <v>188</v>
      </c>
      <c r="C53" s="378"/>
      <c r="D53" s="378"/>
      <c r="E53" s="379"/>
      <c r="F53" s="76" t="s">
        <v>54</v>
      </c>
      <c r="G53" s="125"/>
      <c r="H53" s="119">
        <f>SUM(H21,H36,H50)</f>
        <v>0</v>
      </c>
    </row>
    <row r="54" spans="1:10" ht="15.75" thickBot="1" x14ac:dyDescent="0.3">
      <c r="B54" s="398" t="s">
        <v>87</v>
      </c>
      <c r="C54" s="399"/>
      <c r="D54" s="399"/>
      <c r="E54" s="399"/>
      <c r="F54" s="399"/>
      <c r="G54" s="127"/>
      <c r="H54" s="137" t="str">
        <f>IF(AND(H21=0,H36=0,H50=0),"",IF(H53&gt;=1,"ok","pas ok"))</f>
        <v/>
      </c>
    </row>
    <row r="55" spans="1:10" ht="19.899999999999999" customHeight="1" thickBot="1" x14ac:dyDescent="0.3">
      <c r="B55" s="377" t="s">
        <v>189</v>
      </c>
      <c r="C55" s="378"/>
      <c r="D55" s="378"/>
      <c r="E55" s="379"/>
      <c r="F55" s="76" t="s">
        <v>62</v>
      </c>
      <c r="G55" s="125"/>
      <c r="H55" s="119">
        <f>+H53+H11</f>
        <v>0</v>
      </c>
    </row>
    <row r="56" spans="1:10" ht="20.45" customHeight="1" thickBot="1" x14ac:dyDescent="0.3">
      <c r="B56" s="425" t="s">
        <v>153</v>
      </c>
      <c r="C56" s="426"/>
      <c r="D56" s="426"/>
      <c r="E56" s="427"/>
      <c r="F56" s="76"/>
      <c r="G56" s="125"/>
      <c r="H56" s="119"/>
    </row>
    <row r="57" spans="1:10" s="89" customFormat="1" ht="18.600000000000001" customHeight="1" thickBot="1" x14ac:dyDescent="0.3">
      <c r="B57" s="428" t="s">
        <v>88</v>
      </c>
      <c r="C57" s="429"/>
      <c r="D57" s="429"/>
      <c r="E57" s="430"/>
      <c r="F57" s="164" t="s">
        <v>89</v>
      </c>
      <c r="G57" s="165"/>
      <c r="H57" s="166">
        <f>SUM(G7+G8+G17+G18+G20+G26+G27+H30+G41+G42+H45+H56)</f>
        <v>0</v>
      </c>
      <c r="I57" s="163"/>
      <c r="J57" s="163"/>
    </row>
    <row r="58" spans="1:10" ht="24" customHeight="1" thickBot="1" x14ac:dyDescent="0.3">
      <c r="B58" s="377" t="s">
        <v>99</v>
      </c>
      <c r="C58" s="378"/>
      <c r="D58" s="378"/>
      <c r="E58" s="379"/>
      <c r="F58" s="76" t="s">
        <v>181</v>
      </c>
      <c r="G58" s="125"/>
      <c r="H58" s="119">
        <f>H55*65/100</f>
        <v>0</v>
      </c>
    </row>
    <row r="59" spans="1:10" ht="25.15" customHeight="1" thickBot="1" x14ac:dyDescent="0.3">
      <c r="B59" s="377" t="s">
        <v>98</v>
      </c>
      <c r="C59" s="378"/>
      <c r="D59" s="378"/>
      <c r="E59" s="379"/>
      <c r="F59" s="76" t="s">
        <v>182</v>
      </c>
      <c r="G59" s="125"/>
      <c r="H59" s="119">
        <f>H55*75%</f>
        <v>0</v>
      </c>
    </row>
    <row r="60" spans="1:10" ht="15.75" thickBot="1" x14ac:dyDescent="0.3">
      <c r="B60" s="398" t="s">
        <v>97</v>
      </c>
      <c r="C60" s="399"/>
      <c r="D60" s="399"/>
      <c r="E60" s="399"/>
      <c r="F60" s="399"/>
      <c r="G60" s="139"/>
      <c r="H60" s="138" t="str">
        <f>IF(AND(H57=0,H59=0),"",IF(AND(H57&lt;=(H55*0.75),H57&gt;=(H55*0.65)),"ok","pas ok"))</f>
        <v/>
      </c>
    </row>
    <row r="61" spans="1:10" s="82" customFormat="1" ht="7.15" customHeight="1" x14ac:dyDescent="0.25">
      <c r="B61" s="83"/>
      <c r="C61" s="83"/>
      <c r="D61" s="83"/>
      <c r="E61" s="83"/>
      <c r="F61" s="83"/>
      <c r="G61" s="83"/>
      <c r="H61" s="85"/>
      <c r="I61" s="158"/>
      <c r="J61" s="158"/>
    </row>
    <row r="62" spans="1:10" s="78" customFormat="1" x14ac:dyDescent="0.25">
      <c r="B62" s="153" t="s">
        <v>96</v>
      </c>
      <c r="C62" s="153"/>
      <c r="D62" s="153"/>
      <c r="E62" s="153"/>
      <c r="F62" s="153"/>
      <c r="G62" s="153"/>
      <c r="H62" s="153"/>
      <c r="I62" s="161"/>
      <c r="J62" s="161"/>
    </row>
    <row r="63" spans="1:10" s="82" customFormat="1" x14ac:dyDescent="0.25">
      <c r="B63" s="83"/>
      <c r="C63" s="83"/>
      <c r="D63" s="83"/>
      <c r="E63" s="83"/>
      <c r="F63" s="83"/>
      <c r="G63" s="83"/>
      <c r="H63" s="85"/>
      <c r="I63" s="158"/>
      <c r="J63" s="158"/>
    </row>
    <row r="64" spans="1:10" s="82" customFormat="1" x14ac:dyDescent="0.25">
      <c r="B64" s="83"/>
      <c r="C64" s="83"/>
      <c r="D64" s="83"/>
      <c r="E64" s="424" t="s">
        <v>95</v>
      </c>
      <c r="F64" s="424"/>
      <c r="G64" s="424"/>
      <c r="H64" s="424"/>
      <c r="I64" s="158"/>
      <c r="J64" s="158"/>
    </row>
    <row r="65" spans="8:8" x14ac:dyDescent="0.25">
      <c r="H65" s="72"/>
    </row>
  </sheetData>
  <mergeCells count="67">
    <mergeCell ref="B36:E36"/>
    <mergeCell ref="B37:E37"/>
    <mergeCell ref="B38:F38"/>
    <mergeCell ref="E64:H64"/>
    <mergeCell ref="B56:E56"/>
    <mergeCell ref="B57:E57"/>
    <mergeCell ref="B58:E58"/>
    <mergeCell ref="B59:E59"/>
    <mergeCell ref="B60:F60"/>
    <mergeCell ref="B50:E50"/>
    <mergeCell ref="B51:E51"/>
    <mergeCell ref="B52:F52"/>
    <mergeCell ref="B53:E53"/>
    <mergeCell ref="B54:F54"/>
    <mergeCell ref="B55:E55"/>
    <mergeCell ref="C44:E44"/>
    <mergeCell ref="B45:D45"/>
    <mergeCell ref="B46:D46"/>
    <mergeCell ref="A39:A49"/>
    <mergeCell ref="B39:E39"/>
    <mergeCell ref="C40:E40"/>
    <mergeCell ref="C41:E41"/>
    <mergeCell ref="C42:E42"/>
    <mergeCell ref="C43:E43"/>
    <mergeCell ref="B47:D47"/>
    <mergeCell ref="B48:D48"/>
    <mergeCell ref="B49:D49"/>
    <mergeCell ref="B21:E21"/>
    <mergeCell ref="B22:E22"/>
    <mergeCell ref="B23:F23"/>
    <mergeCell ref="A24:A35"/>
    <mergeCell ref="B24:E24"/>
    <mergeCell ref="C25:E25"/>
    <mergeCell ref="C26:E26"/>
    <mergeCell ref="C27:E27"/>
    <mergeCell ref="C28:E28"/>
    <mergeCell ref="C29:E29"/>
    <mergeCell ref="B30:D30"/>
    <mergeCell ref="B31:C31"/>
    <mergeCell ref="B32:D32"/>
    <mergeCell ref="B33:C33"/>
    <mergeCell ref="B34:D34"/>
    <mergeCell ref="B35:D35"/>
    <mergeCell ref="B11:E11"/>
    <mergeCell ref="B12:E12"/>
    <mergeCell ref="B13:F13"/>
    <mergeCell ref="B14:F14"/>
    <mergeCell ref="A15:A20"/>
    <mergeCell ref="B15:E15"/>
    <mergeCell ref="C16:E16"/>
    <mergeCell ref="C17:E17"/>
    <mergeCell ref="C18:E18"/>
    <mergeCell ref="C19:E19"/>
    <mergeCell ref="B20:E20"/>
    <mergeCell ref="A5:A10"/>
    <mergeCell ref="B5:E5"/>
    <mergeCell ref="C6:E6"/>
    <mergeCell ref="C7:E7"/>
    <mergeCell ref="C8:E8"/>
    <mergeCell ref="C9:E9"/>
    <mergeCell ref="B10:E10"/>
    <mergeCell ref="B1:H1"/>
    <mergeCell ref="B2:H2"/>
    <mergeCell ref="B3:E4"/>
    <mergeCell ref="F3:F4"/>
    <mergeCell ref="G3:G4"/>
    <mergeCell ref="H3:H4"/>
  </mergeCells>
  <conditionalFormatting sqref="H24:H28 H5:H10 H15:H20 H30:H35 H45:H49 H39:H43">
    <cfRule type="containsBlanks" dxfId="5" priority="4">
      <formula>LEN(TRIM(H5))=0</formula>
    </cfRule>
  </conditionalFormatting>
  <conditionalFormatting sqref="H60 H13 H54">
    <cfRule type="containsText" dxfId="4" priority="1" operator="containsText" text="pas ok">
      <formula>NOT(ISERROR(SEARCH("pas ok",H13)))</formula>
    </cfRule>
    <cfRule type="containsText" dxfId="3" priority="2" operator="containsText" text="ok">
      <formula>NOT(ISERROR(SEARCH("ok",H13)))</formula>
    </cfRule>
    <cfRule type="containsBlanks" dxfId="2" priority="3">
      <formula>LEN(TRIM(H13))=0</formula>
    </cfRule>
  </conditionalFormatting>
  <pageMargins left="0.15748031496062992" right="0.15748031496062992" top="0.19685039370078741" bottom="0.15748031496062992" header="0.15748031496062992" footer="0.15748031496062992"/>
  <pageSetup paperSize="9" fitToHeight="0" orientation="portrait" r:id="rId1"/>
  <rowBreaks count="1" manualBreakCount="1">
    <brk id="6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979"/>
  <sheetViews>
    <sheetView view="pageBreakPreview" zoomScale="70" zoomScaleNormal="100" zoomScaleSheetLayoutView="70" workbookViewId="0">
      <pane xSplit="2" ySplit="5" topLeftCell="W6" activePane="bottomRight" state="frozen"/>
      <selection pane="topRight" activeCell="B1" sqref="B1"/>
      <selection pane="bottomLeft" activeCell="A7" sqref="A7"/>
      <selection pane="bottomRight" activeCell="AI14" sqref="AI14"/>
    </sheetView>
  </sheetViews>
  <sheetFormatPr baseColWidth="10" defaultColWidth="11.42578125" defaultRowHeight="12.75" x14ac:dyDescent="0.2"/>
  <cols>
    <col min="1" max="1" width="6.7109375" style="189" customWidth="1"/>
    <col min="2" max="2" width="13.28515625" style="191" customWidth="1"/>
    <col min="3" max="3" width="12.28515625" style="191" customWidth="1"/>
    <col min="4" max="4" width="11.7109375" style="189" customWidth="1"/>
    <col min="5" max="5" width="6.85546875" style="189" customWidth="1"/>
    <col min="6" max="6" width="6.140625" style="189" customWidth="1"/>
    <col min="7" max="7" width="14.28515625" style="221" customWidth="1"/>
    <col min="8" max="8" width="10.42578125" style="221" customWidth="1"/>
    <col min="9" max="9" width="12.7109375" style="189" customWidth="1"/>
    <col min="10" max="10" width="8.28515625" style="189" customWidth="1"/>
    <col min="11" max="11" width="6.7109375" style="189" customWidth="1"/>
    <col min="12" max="12" width="12" style="221" customWidth="1"/>
    <col min="13" max="13" width="12.85546875" style="221" customWidth="1"/>
    <col min="14" max="14" width="10.42578125" style="221" customWidth="1"/>
    <col min="15" max="15" width="7.7109375" style="189" customWidth="1"/>
    <col min="16" max="16" width="11.42578125" style="241" customWidth="1"/>
    <col min="17" max="17" width="11.7109375" style="241" customWidth="1"/>
    <col min="18" max="18" width="10.7109375" style="189" customWidth="1"/>
    <col min="19" max="19" width="13.28515625" style="221" customWidth="1"/>
    <col min="20" max="20" width="10.5703125" style="221" customWidth="1"/>
    <col min="21" max="21" width="10.7109375" style="189" customWidth="1"/>
    <col min="22" max="22" width="7.85546875" style="189" customWidth="1"/>
    <col min="23" max="24" width="11.42578125" style="221"/>
    <col min="25" max="25" width="11.42578125" style="189"/>
    <col min="26" max="26" width="8.42578125" style="189" customWidth="1"/>
    <col min="27" max="27" width="11.42578125" style="189" customWidth="1"/>
    <col min="28" max="28" width="15.7109375" style="239" customWidth="1"/>
    <col min="29" max="32" width="11.42578125" style="188"/>
    <col min="33" max="33" width="15.7109375" style="188" customWidth="1"/>
    <col min="34" max="37" width="11.42578125" style="188"/>
    <col min="38" max="38" width="15.7109375" style="188" customWidth="1"/>
    <col min="39" max="100" width="11.42578125" style="188"/>
    <col min="101" max="16384" width="11.42578125" style="189"/>
  </cols>
  <sheetData>
    <row r="1" spans="1:100" ht="75" customHeight="1" thickBot="1" x14ac:dyDescent="0.25">
      <c r="A1" s="187"/>
      <c r="B1" s="477" t="s">
        <v>193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</row>
    <row r="2" spans="1:100" ht="14.45" customHeight="1" x14ac:dyDescent="0.2">
      <c r="A2" s="431" t="s">
        <v>132</v>
      </c>
      <c r="B2" s="446" t="s">
        <v>156</v>
      </c>
      <c r="C2" s="447"/>
      <c r="D2" s="447"/>
      <c r="E2" s="447"/>
      <c r="F2" s="448"/>
      <c r="G2" s="449" t="s">
        <v>157</v>
      </c>
      <c r="H2" s="450"/>
      <c r="I2" s="450"/>
      <c r="J2" s="450"/>
      <c r="K2" s="451"/>
      <c r="L2" s="449" t="s">
        <v>158</v>
      </c>
      <c r="M2" s="450"/>
      <c r="N2" s="450"/>
      <c r="O2" s="450"/>
      <c r="P2" s="450"/>
      <c r="Q2" s="450"/>
      <c r="R2" s="451"/>
      <c r="S2" s="452" t="s">
        <v>159</v>
      </c>
      <c r="T2" s="453"/>
      <c r="U2" s="453"/>
      <c r="V2" s="453"/>
      <c r="W2" s="453" t="s">
        <v>159</v>
      </c>
      <c r="X2" s="453"/>
      <c r="Y2" s="453"/>
      <c r="Z2" s="453"/>
      <c r="AA2" s="454"/>
      <c r="AB2" s="457" t="s">
        <v>160</v>
      </c>
      <c r="AC2" s="458"/>
      <c r="AD2" s="458"/>
      <c r="AE2" s="458"/>
      <c r="AF2" s="459"/>
      <c r="AG2" s="460" t="s">
        <v>194</v>
      </c>
      <c r="AH2" s="461"/>
      <c r="AI2" s="461"/>
      <c r="AJ2" s="461"/>
      <c r="AK2" s="462"/>
      <c r="AL2" s="463" t="s">
        <v>195</v>
      </c>
      <c r="AM2" s="464"/>
      <c r="AN2" s="464"/>
      <c r="AO2" s="464"/>
      <c r="AP2" s="464"/>
      <c r="AQ2" s="464"/>
      <c r="AR2" s="464"/>
      <c r="AS2" s="465"/>
    </row>
    <row r="3" spans="1:100" x14ac:dyDescent="0.2">
      <c r="A3" s="432"/>
      <c r="B3" s="435" t="s">
        <v>161</v>
      </c>
      <c r="C3" s="436"/>
      <c r="D3" s="436"/>
      <c r="E3" s="436"/>
      <c r="F3" s="437"/>
      <c r="G3" s="440" t="s">
        <v>161</v>
      </c>
      <c r="H3" s="441"/>
      <c r="I3" s="441"/>
      <c r="J3" s="441"/>
      <c r="K3" s="442"/>
      <c r="L3" s="440" t="s">
        <v>162</v>
      </c>
      <c r="M3" s="441"/>
      <c r="N3" s="441"/>
      <c r="O3" s="441"/>
      <c r="P3" s="441"/>
      <c r="Q3" s="441"/>
      <c r="R3" s="442"/>
      <c r="S3" s="443" t="s">
        <v>161</v>
      </c>
      <c r="T3" s="438"/>
      <c r="U3" s="438"/>
      <c r="V3" s="438"/>
      <c r="W3" s="438" t="s">
        <v>161</v>
      </c>
      <c r="X3" s="438"/>
      <c r="Y3" s="438"/>
      <c r="Z3" s="438"/>
      <c r="AA3" s="439"/>
      <c r="AB3" s="469" t="s">
        <v>196</v>
      </c>
      <c r="AC3" s="470"/>
      <c r="AD3" s="470"/>
      <c r="AE3" s="470"/>
      <c r="AF3" s="471"/>
      <c r="AG3" s="472" t="s">
        <v>197</v>
      </c>
      <c r="AH3" s="473"/>
      <c r="AI3" s="473"/>
      <c r="AJ3" s="473"/>
      <c r="AK3" s="474"/>
      <c r="AL3" s="466"/>
      <c r="AM3" s="467"/>
      <c r="AN3" s="467"/>
      <c r="AO3" s="467"/>
      <c r="AP3" s="467"/>
      <c r="AQ3" s="467"/>
      <c r="AR3" s="467"/>
      <c r="AS3" s="468"/>
    </row>
    <row r="4" spans="1:100" ht="83.45" customHeight="1" x14ac:dyDescent="0.2">
      <c r="A4" s="432"/>
      <c r="B4" s="435" t="s">
        <v>163</v>
      </c>
      <c r="C4" s="436"/>
      <c r="D4" s="436"/>
      <c r="E4" s="436"/>
      <c r="F4" s="437"/>
      <c r="G4" s="440" t="s">
        <v>164</v>
      </c>
      <c r="H4" s="441"/>
      <c r="I4" s="441"/>
      <c r="J4" s="441"/>
      <c r="K4" s="442"/>
      <c r="L4" s="440" t="s">
        <v>165</v>
      </c>
      <c r="M4" s="441"/>
      <c r="N4" s="441"/>
      <c r="O4" s="441"/>
      <c r="P4" s="441"/>
      <c r="Q4" s="441"/>
      <c r="R4" s="442"/>
      <c r="S4" s="443" t="s">
        <v>166</v>
      </c>
      <c r="T4" s="438"/>
      <c r="U4" s="438"/>
      <c r="V4" s="438"/>
      <c r="W4" s="444" t="s">
        <v>167</v>
      </c>
      <c r="X4" s="444"/>
      <c r="Y4" s="444"/>
      <c r="Z4" s="444"/>
      <c r="AA4" s="445"/>
      <c r="AB4" s="479" t="s">
        <v>202</v>
      </c>
      <c r="AC4" s="481" t="s">
        <v>168</v>
      </c>
      <c r="AD4" s="481" t="s">
        <v>169</v>
      </c>
      <c r="AE4" s="481" t="s">
        <v>170</v>
      </c>
      <c r="AF4" s="483" t="s">
        <v>171</v>
      </c>
      <c r="AG4" s="485" t="s">
        <v>203</v>
      </c>
      <c r="AH4" s="487" t="s">
        <v>168</v>
      </c>
      <c r="AI4" s="487" t="s">
        <v>169</v>
      </c>
      <c r="AJ4" s="487" t="s">
        <v>170</v>
      </c>
      <c r="AK4" s="489" t="s">
        <v>171</v>
      </c>
      <c r="AL4" s="491" t="s">
        <v>202</v>
      </c>
      <c r="AM4" s="455" t="s">
        <v>168</v>
      </c>
      <c r="AN4" s="455" t="s">
        <v>169</v>
      </c>
      <c r="AO4" s="455" t="s">
        <v>198</v>
      </c>
      <c r="AP4" s="455" t="s">
        <v>171</v>
      </c>
      <c r="AQ4" s="455" t="s">
        <v>199</v>
      </c>
      <c r="AR4" s="455" t="s">
        <v>200</v>
      </c>
      <c r="AS4" s="475" t="s">
        <v>201</v>
      </c>
    </row>
    <row r="5" spans="1:100" s="191" customFormat="1" ht="60" customHeight="1" thickBot="1" x14ac:dyDescent="0.25">
      <c r="A5" s="432"/>
      <c r="B5" s="247" t="s">
        <v>168</v>
      </c>
      <c r="C5" s="248" t="s">
        <v>169</v>
      </c>
      <c r="D5" s="248" t="s">
        <v>170</v>
      </c>
      <c r="E5" s="249" t="s">
        <v>171</v>
      </c>
      <c r="F5" s="250" t="s">
        <v>172</v>
      </c>
      <c r="G5" s="256" t="s">
        <v>168</v>
      </c>
      <c r="H5" s="257" t="s">
        <v>169</v>
      </c>
      <c r="I5" s="257" t="s">
        <v>170</v>
      </c>
      <c r="J5" s="258" t="s">
        <v>171</v>
      </c>
      <c r="K5" s="259" t="s">
        <v>173</v>
      </c>
      <c r="L5" s="256" t="s">
        <v>168</v>
      </c>
      <c r="M5" s="257" t="s">
        <v>169</v>
      </c>
      <c r="N5" s="257" t="s">
        <v>170</v>
      </c>
      <c r="O5" s="258" t="s">
        <v>171</v>
      </c>
      <c r="P5" s="263" t="s">
        <v>174</v>
      </c>
      <c r="Q5" s="263" t="s">
        <v>179</v>
      </c>
      <c r="R5" s="259" t="s">
        <v>175</v>
      </c>
      <c r="S5" s="265" t="s">
        <v>168</v>
      </c>
      <c r="T5" s="266" t="s">
        <v>169</v>
      </c>
      <c r="U5" s="266" t="s">
        <v>170</v>
      </c>
      <c r="V5" s="267" t="s">
        <v>176</v>
      </c>
      <c r="W5" s="266" t="s">
        <v>168</v>
      </c>
      <c r="X5" s="266" t="s">
        <v>169</v>
      </c>
      <c r="Y5" s="266" t="s">
        <v>170</v>
      </c>
      <c r="Z5" s="267" t="s">
        <v>176</v>
      </c>
      <c r="AA5" s="268" t="s">
        <v>177</v>
      </c>
      <c r="AB5" s="480"/>
      <c r="AC5" s="482"/>
      <c r="AD5" s="482"/>
      <c r="AE5" s="482"/>
      <c r="AF5" s="484"/>
      <c r="AG5" s="486"/>
      <c r="AH5" s="488"/>
      <c r="AI5" s="488"/>
      <c r="AJ5" s="488"/>
      <c r="AK5" s="490"/>
      <c r="AL5" s="492"/>
      <c r="AM5" s="456"/>
      <c r="AN5" s="456"/>
      <c r="AO5" s="456"/>
      <c r="AP5" s="456"/>
      <c r="AQ5" s="456"/>
      <c r="AR5" s="456"/>
      <c r="AS5" s="476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</row>
    <row r="6" spans="1:100" x14ac:dyDescent="0.2">
      <c r="A6" s="433"/>
      <c r="B6" s="243"/>
      <c r="C6" s="244"/>
      <c r="D6" s="244"/>
      <c r="E6" s="245"/>
      <c r="F6" s="246"/>
      <c r="G6" s="251"/>
      <c r="H6" s="252"/>
      <c r="I6" s="253"/>
      <c r="J6" s="254"/>
      <c r="K6" s="255"/>
      <c r="L6" s="260"/>
      <c r="M6" s="252"/>
      <c r="N6" s="252"/>
      <c r="O6" s="254"/>
      <c r="P6" s="261"/>
      <c r="Q6" s="261"/>
      <c r="R6" s="262"/>
      <c r="S6" s="260"/>
      <c r="T6" s="252"/>
      <c r="U6" s="253"/>
      <c r="V6" s="264"/>
      <c r="W6" s="252"/>
      <c r="X6" s="252"/>
      <c r="Y6" s="253"/>
      <c r="Z6" s="264"/>
      <c r="AA6" s="255"/>
      <c r="AB6" s="269"/>
      <c r="AC6" s="270"/>
      <c r="AD6" s="270"/>
      <c r="AE6" s="270"/>
      <c r="AF6" s="271"/>
      <c r="AG6" s="269"/>
      <c r="AH6" s="270"/>
      <c r="AI6" s="270"/>
      <c r="AJ6" s="270"/>
      <c r="AK6" s="271"/>
      <c r="AL6" s="269"/>
      <c r="AM6" s="270"/>
      <c r="AN6" s="270"/>
      <c r="AO6" s="270"/>
      <c r="AP6" s="270"/>
      <c r="AQ6" s="270"/>
      <c r="AR6" s="270"/>
      <c r="AS6" s="271"/>
    </row>
    <row r="7" spans="1:100" x14ac:dyDescent="0.2">
      <c r="A7" s="433"/>
      <c r="B7" s="192"/>
      <c r="C7" s="193"/>
      <c r="D7" s="193"/>
      <c r="E7" s="194"/>
      <c r="F7" s="195"/>
      <c r="G7" s="196"/>
      <c r="H7" s="197"/>
      <c r="I7" s="198"/>
      <c r="J7" s="199"/>
      <c r="K7" s="200"/>
      <c r="L7" s="201"/>
      <c r="M7" s="197"/>
      <c r="N7" s="197"/>
      <c r="O7" s="199"/>
      <c r="P7" s="202"/>
      <c r="Q7" s="202"/>
      <c r="R7" s="203"/>
      <c r="S7" s="201"/>
      <c r="T7" s="197"/>
      <c r="U7" s="198"/>
      <c r="V7" s="204"/>
      <c r="W7" s="197"/>
      <c r="X7" s="197"/>
      <c r="Y7" s="198"/>
      <c r="Z7" s="204"/>
      <c r="AA7" s="200"/>
      <c r="AB7" s="272"/>
      <c r="AC7" s="189"/>
      <c r="AD7" s="189"/>
      <c r="AE7" s="189"/>
      <c r="AF7" s="207"/>
      <c r="AG7" s="272"/>
      <c r="AH7" s="189"/>
      <c r="AI7" s="189"/>
      <c r="AJ7" s="189"/>
      <c r="AK7" s="207"/>
      <c r="AL7" s="272"/>
      <c r="AM7" s="189"/>
      <c r="AN7" s="189"/>
      <c r="AO7" s="189"/>
      <c r="AP7" s="189"/>
      <c r="AQ7" s="189"/>
      <c r="AR7" s="189"/>
      <c r="AS7" s="207"/>
    </row>
    <row r="8" spans="1:100" x14ac:dyDescent="0.2">
      <c r="A8" s="433"/>
      <c r="B8" s="192"/>
      <c r="C8" s="193"/>
      <c r="D8" s="193"/>
      <c r="E8" s="194"/>
      <c r="F8" s="195"/>
      <c r="G8" s="196"/>
      <c r="H8" s="197"/>
      <c r="I8" s="198"/>
      <c r="J8" s="199"/>
      <c r="K8" s="200"/>
      <c r="L8" s="201"/>
      <c r="M8" s="197"/>
      <c r="N8" s="197"/>
      <c r="O8" s="199"/>
      <c r="P8" s="202"/>
      <c r="Q8" s="202"/>
      <c r="R8" s="203"/>
      <c r="S8" s="201"/>
      <c r="T8" s="197"/>
      <c r="U8" s="198"/>
      <c r="V8" s="204"/>
      <c r="W8" s="197"/>
      <c r="X8" s="197"/>
      <c r="Y8" s="198"/>
      <c r="Z8" s="204"/>
      <c r="AA8" s="200"/>
      <c r="AB8" s="272"/>
      <c r="AC8" s="189"/>
      <c r="AD8" s="189"/>
      <c r="AE8" s="189"/>
      <c r="AF8" s="207"/>
      <c r="AG8" s="272"/>
      <c r="AH8" s="189"/>
      <c r="AI8" s="189"/>
      <c r="AJ8" s="189"/>
      <c r="AK8" s="207"/>
      <c r="AL8" s="272"/>
      <c r="AM8" s="189"/>
      <c r="AN8" s="189"/>
      <c r="AO8" s="189"/>
      <c r="AP8" s="189"/>
      <c r="AQ8" s="189"/>
      <c r="AR8" s="189"/>
      <c r="AS8" s="207"/>
    </row>
    <row r="9" spans="1:100" x14ac:dyDescent="0.2">
      <c r="A9" s="433"/>
      <c r="B9" s="192"/>
      <c r="C9" s="193"/>
      <c r="D9" s="193"/>
      <c r="E9" s="194"/>
      <c r="F9" s="195"/>
      <c r="G9" s="196"/>
      <c r="H9" s="197"/>
      <c r="I9" s="198"/>
      <c r="J9" s="199"/>
      <c r="K9" s="200"/>
      <c r="L9" s="201"/>
      <c r="M9" s="197"/>
      <c r="N9" s="197"/>
      <c r="O9" s="199"/>
      <c r="P9" s="202"/>
      <c r="Q9" s="202"/>
      <c r="R9" s="203"/>
      <c r="S9" s="201"/>
      <c r="T9" s="197"/>
      <c r="U9" s="198"/>
      <c r="V9" s="204"/>
      <c r="W9" s="197"/>
      <c r="X9" s="197"/>
      <c r="Y9" s="198"/>
      <c r="Z9" s="204"/>
      <c r="AA9" s="200"/>
      <c r="AB9" s="272"/>
      <c r="AC9" s="189"/>
      <c r="AD9" s="189"/>
      <c r="AE9" s="189"/>
      <c r="AF9" s="207"/>
      <c r="AG9" s="272"/>
      <c r="AH9" s="189"/>
      <c r="AI9" s="189"/>
      <c r="AJ9" s="189"/>
      <c r="AK9" s="207"/>
      <c r="AL9" s="272"/>
      <c r="AM9" s="189"/>
      <c r="AN9" s="189"/>
      <c r="AO9" s="189"/>
      <c r="AP9" s="189"/>
      <c r="AQ9" s="189"/>
      <c r="AR9" s="189"/>
      <c r="AS9" s="207"/>
    </row>
    <row r="10" spans="1:100" x14ac:dyDescent="0.2">
      <c r="A10" s="433"/>
      <c r="B10" s="192"/>
      <c r="C10" s="193"/>
      <c r="D10" s="193"/>
      <c r="E10" s="194"/>
      <c r="F10" s="195"/>
      <c r="G10" s="196"/>
      <c r="H10" s="197"/>
      <c r="I10" s="198"/>
      <c r="J10" s="199"/>
      <c r="K10" s="200"/>
      <c r="L10" s="201"/>
      <c r="M10" s="197"/>
      <c r="N10" s="197"/>
      <c r="O10" s="199"/>
      <c r="P10" s="202"/>
      <c r="Q10" s="202"/>
      <c r="R10" s="203"/>
      <c r="S10" s="201"/>
      <c r="T10" s="197"/>
      <c r="U10" s="198"/>
      <c r="V10" s="204"/>
      <c r="W10" s="197"/>
      <c r="X10" s="197"/>
      <c r="Y10" s="198"/>
      <c r="Z10" s="204"/>
      <c r="AA10" s="200"/>
      <c r="AB10" s="272"/>
      <c r="AC10" s="189"/>
      <c r="AD10" s="189"/>
      <c r="AE10" s="189"/>
      <c r="AF10" s="207"/>
      <c r="AG10" s="272"/>
      <c r="AH10" s="189"/>
      <c r="AI10" s="189"/>
      <c r="AJ10" s="189"/>
      <c r="AK10" s="207"/>
      <c r="AL10" s="272"/>
      <c r="AM10" s="189"/>
      <c r="AN10" s="189"/>
      <c r="AO10" s="189"/>
      <c r="AP10" s="189"/>
      <c r="AQ10" s="189"/>
      <c r="AR10" s="189"/>
      <c r="AS10" s="207"/>
    </row>
    <row r="11" spans="1:100" x14ac:dyDescent="0.2">
      <c r="A11" s="433"/>
      <c r="B11" s="192"/>
      <c r="C11" s="193"/>
      <c r="D11" s="193"/>
      <c r="E11" s="194"/>
      <c r="F11" s="195"/>
      <c r="G11" s="196"/>
      <c r="H11" s="197"/>
      <c r="I11" s="198"/>
      <c r="J11" s="199"/>
      <c r="K11" s="200"/>
      <c r="L11" s="201"/>
      <c r="M11" s="197"/>
      <c r="N11" s="197"/>
      <c r="O11" s="199"/>
      <c r="P11" s="202"/>
      <c r="Q11" s="202"/>
      <c r="R11" s="203"/>
      <c r="S11" s="201"/>
      <c r="T11" s="197"/>
      <c r="U11" s="198"/>
      <c r="V11" s="204"/>
      <c r="W11" s="197"/>
      <c r="X11" s="197"/>
      <c r="Y11" s="198"/>
      <c r="Z11" s="204"/>
      <c r="AA11" s="200"/>
      <c r="AB11" s="272"/>
      <c r="AC11" s="189"/>
      <c r="AD11" s="189"/>
      <c r="AE11" s="189"/>
      <c r="AF11" s="207"/>
      <c r="AG11" s="272"/>
      <c r="AH11" s="189"/>
      <c r="AI11" s="189"/>
      <c r="AJ11" s="189"/>
      <c r="AK11" s="207"/>
      <c r="AL11" s="272"/>
      <c r="AM11" s="189"/>
      <c r="AN11" s="189"/>
      <c r="AO11" s="189"/>
      <c r="AP11" s="189"/>
      <c r="AQ11" s="189"/>
      <c r="AR11" s="189"/>
      <c r="AS11" s="207"/>
    </row>
    <row r="12" spans="1:100" x14ac:dyDescent="0.2">
      <c r="A12" s="433"/>
      <c r="B12" s="192"/>
      <c r="C12" s="193"/>
      <c r="D12" s="193"/>
      <c r="E12" s="194"/>
      <c r="F12" s="195"/>
      <c r="G12" s="196"/>
      <c r="H12" s="197"/>
      <c r="I12" s="198"/>
      <c r="J12" s="199"/>
      <c r="K12" s="200"/>
      <c r="L12" s="201"/>
      <c r="M12" s="197"/>
      <c r="N12" s="197"/>
      <c r="O12" s="199"/>
      <c r="P12" s="202"/>
      <c r="Q12" s="202"/>
      <c r="R12" s="203"/>
      <c r="S12" s="201"/>
      <c r="T12" s="197"/>
      <c r="U12" s="198"/>
      <c r="V12" s="204"/>
      <c r="W12" s="197"/>
      <c r="X12" s="197"/>
      <c r="Y12" s="198"/>
      <c r="Z12" s="204"/>
      <c r="AA12" s="200"/>
      <c r="AB12" s="272"/>
      <c r="AC12" s="189"/>
      <c r="AD12" s="189"/>
      <c r="AE12" s="189"/>
      <c r="AF12" s="207"/>
      <c r="AG12" s="272"/>
      <c r="AH12" s="189"/>
      <c r="AI12" s="189"/>
      <c r="AJ12" s="189"/>
      <c r="AK12" s="207"/>
      <c r="AL12" s="272"/>
      <c r="AM12" s="189"/>
      <c r="AN12" s="189"/>
      <c r="AO12" s="189"/>
      <c r="AP12" s="189"/>
      <c r="AQ12" s="189"/>
      <c r="AR12" s="189"/>
      <c r="AS12" s="207"/>
    </row>
    <row r="13" spans="1:100" x14ac:dyDescent="0.2">
      <c r="A13" s="433"/>
      <c r="B13" s="192"/>
      <c r="C13" s="193"/>
      <c r="D13" s="193"/>
      <c r="E13" s="194"/>
      <c r="F13" s="195"/>
      <c r="G13" s="196"/>
      <c r="H13" s="197"/>
      <c r="I13" s="198"/>
      <c r="J13" s="199"/>
      <c r="K13" s="200"/>
      <c r="L13" s="201"/>
      <c r="M13" s="197"/>
      <c r="N13" s="197"/>
      <c r="O13" s="199"/>
      <c r="P13" s="202"/>
      <c r="Q13" s="202"/>
      <c r="R13" s="203"/>
      <c r="S13" s="201"/>
      <c r="T13" s="197"/>
      <c r="U13" s="198"/>
      <c r="V13" s="204"/>
      <c r="W13" s="197"/>
      <c r="X13" s="197"/>
      <c r="Y13" s="198"/>
      <c r="Z13" s="204"/>
      <c r="AA13" s="200"/>
      <c r="AB13" s="272"/>
      <c r="AC13" s="189"/>
      <c r="AD13" s="189"/>
      <c r="AE13" s="189"/>
      <c r="AF13" s="207"/>
      <c r="AG13" s="272"/>
      <c r="AH13" s="189"/>
      <c r="AI13" s="189"/>
      <c r="AJ13" s="189"/>
      <c r="AK13" s="207"/>
      <c r="AL13" s="272"/>
      <c r="AM13" s="189"/>
      <c r="AN13" s="189"/>
      <c r="AO13" s="189"/>
      <c r="AP13" s="189"/>
      <c r="AQ13" s="189"/>
      <c r="AR13" s="189"/>
      <c r="AS13" s="207"/>
    </row>
    <row r="14" spans="1:100" ht="13.5" thickBot="1" x14ac:dyDescent="0.25">
      <c r="A14" s="433"/>
      <c r="B14" s="192"/>
      <c r="C14" s="193"/>
      <c r="D14" s="193"/>
      <c r="E14" s="194"/>
      <c r="F14" s="195"/>
      <c r="G14" s="196"/>
      <c r="H14" s="197"/>
      <c r="I14" s="198"/>
      <c r="J14" s="199"/>
      <c r="K14" s="200"/>
      <c r="L14" s="201"/>
      <c r="M14" s="197"/>
      <c r="N14" s="197"/>
      <c r="O14" s="199"/>
      <c r="P14" s="202"/>
      <c r="Q14" s="202"/>
      <c r="R14" s="205"/>
      <c r="S14" s="201"/>
      <c r="T14" s="197"/>
      <c r="U14" s="198"/>
      <c r="V14" s="204"/>
      <c r="W14" s="197"/>
      <c r="X14" s="197"/>
      <c r="Y14" s="198" t="s">
        <v>178</v>
      </c>
      <c r="Z14" s="204"/>
      <c r="AA14" s="200"/>
      <c r="AB14" s="272"/>
      <c r="AC14" s="189"/>
      <c r="AD14" s="189"/>
      <c r="AE14" s="189"/>
      <c r="AF14" s="207"/>
      <c r="AG14" s="272"/>
      <c r="AH14" s="189"/>
      <c r="AI14" s="189"/>
      <c r="AJ14" s="189"/>
      <c r="AK14" s="207"/>
      <c r="AL14" s="272"/>
      <c r="AM14" s="189"/>
      <c r="AN14" s="189"/>
      <c r="AO14" s="189"/>
      <c r="AP14" s="189"/>
      <c r="AQ14" s="189"/>
      <c r="AR14" s="189"/>
      <c r="AS14" s="207"/>
    </row>
    <row r="15" spans="1:100" x14ac:dyDescent="0.2">
      <c r="A15" s="433"/>
      <c r="B15" s="206"/>
      <c r="F15" s="207"/>
      <c r="G15" s="208"/>
      <c r="H15" s="209"/>
      <c r="I15" s="210"/>
      <c r="J15" s="211"/>
      <c r="K15" s="212"/>
      <c r="L15" s="213"/>
      <c r="M15" s="214"/>
      <c r="N15" s="214"/>
      <c r="O15" s="210"/>
      <c r="P15" s="215"/>
      <c r="Q15" s="216"/>
      <c r="R15" s="217"/>
      <c r="S15" s="218"/>
      <c r="T15" s="209"/>
      <c r="U15" s="219"/>
      <c r="V15" s="219"/>
      <c r="W15" s="209"/>
      <c r="X15" s="209"/>
      <c r="Y15" s="219"/>
      <c r="Z15" s="219"/>
      <c r="AA15" s="242"/>
      <c r="AB15" s="272"/>
      <c r="AC15" s="189"/>
      <c r="AD15" s="189"/>
      <c r="AE15" s="189"/>
      <c r="AF15" s="207"/>
      <c r="AG15" s="272"/>
      <c r="AH15" s="189"/>
      <c r="AI15" s="189"/>
      <c r="AJ15" s="189"/>
      <c r="AK15" s="207"/>
      <c r="AL15" s="272"/>
      <c r="AM15" s="189"/>
      <c r="AN15" s="189"/>
      <c r="AO15" s="189"/>
      <c r="AP15" s="189"/>
      <c r="AQ15" s="189"/>
      <c r="AR15" s="189"/>
      <c r="AS15" s="207"/>
    </row>
    <row r="16" spans="1:100" x14ac:dyDescent="0.2">
      <c r="A16" s="433"/>
      <c r="B16" s="206"/>
      <c r="F16" s="207"/>
      <c r="G16" s="220"/>
      <c r="K16" s="222"/>
      <c r="L16" s="213"/>
      <c r="M16" s="214"/>
      <c r="N16" s="214"/>
      <c r="O16" s="210"/>
      <c r="P16" s="215"/>
      <c r="Q16" s="216"/>
      <c r="R16" s="217"/>
      <c r="S16" s="223"/>
      <c r="AA16" s="222"/>
      <c r="AB16" s="272"/>
      <c r="AC16" s="189"/>
      <c r="AD16" s="189"/>
      <c r="AE16" s="189"/>
      <c r="AF16" s="207"/>
      <c r="AG16" s="272"/>
      <c r="AH16" s="189"/>
      <c r="AI16" s="189"/>
      <c r="AJ16" s="189"/>
      <c r="AK16" s="207"/>
      <c r="AL16" s="272"/>
      <c r="AM16" s="189"/>
      <c r="AN16" s="189"/>
      <c r="AO16" s="189"/>
      <c r="AP16" s="189"/>
      <c r="AQ16" s="189"/>
      <c r="AR16" s="189"/>
      <c r="AS16" s="207"/>
    </row>
    <row r="17" spans="1:100" x14ac:dyDescent="0.2">
      <c r="A17" s="433"/>
      <c r="B17" s="206"/>
      <c r="F17" s="207"/>
      <c r="G17" s="220"/>
      <c r="K17" s="222"/>
      <c r="L17" s="213"/>
      <c r="M17" s="214"/>
      <c r="N17" s="214"/>
      <c r="O17" s="210"/>
      <c r="P17" s="215"/>
      <c r="Q17" s="216"/>
      <c r="R17" s="217"/>
      <c r="S17" s="223"/>
      <c r="AA17" s="222"/>
      <c r="AB17" s="272"/>
      <c r="AC17" s="189"/>
      <c r="AD17" s="189"/>
      <c r="AE17" s="189"/>
      <c r="AF17" s="207"/>
      <c r="AG17" s="272"/>
      <c r="AH17" s="189"/>
      <c r="AI17" s="189"/>
      <c r="AJ17" s="189"/>
      <c r="AK17" s="207"/>
      <c r="AL17" s="272"/>
      <c r="AM17" s="189"/>
      <c r="AN17" s="189"/>
      <c r="AO17" s="189"/>
      <c r="AP17" s="189"/>
      <c r="AQ17" s="189"/>
      <c r="AR17" s="189"/>
      <c r="AS17" s="207"/>
    </row>
    <row r="18" spans="1:100" x14ac:dyDescent="0.2">
      <c r="A18" s="433"/>
      <c r="B18" s="206"/>
      <c r="F18" s="207"/>
      <c r="G18" s="220"/>
      <c r="K18" s="222"/>
      <c r="L18" s="213"/>
      <c r="M18" s="214"/>
      <c r="N18" s="214"/>
      <c r="O18" s="210"/>
      <c r="P18" s="215"/>
      <c r="Q18" s="216"/>
      <c r="R18" s="217"/>
      <c r="S18" s="223"/>
      <c r="AA18" s="222"/>
      <c r="AB18" s="272"/>
      <c r="AC18" s="189"/>
      <c r="AD18" s="189"/>
      <c r="AE18" s="189"/>
      <c r="AF18" s="207"/>
      <c r="AG18" s="272"/>
      <c r="AH18" s="189"/>
      <c r="AI18" s="189"/>
      <c r="AJ18" s="189"/>
      <c r="AK18" s="207"/>
      <c r="AL18" s="272"/>
      <c r="AM18" s="189"/>
      <c r="AN18" s="189"/>
      <c r="AO18" s="189"/>
      <c r="AP18" s="189"/>
      <c r="AQ18" s="189"/>
      <c r="AR18" s="189"/>
      <c r="AS18" s="207"/>
    </row>
    <row r="19" spans="1:100" x14ac:dyDescent="0.2">
      <c r="A19" s="433"/>
      <c r="B19" s="206"/>
      <c r="F19" s="207"/>
      <c r="G19" s="220"/>
      <c r="K19" s="222"/>
      <c r="L19" s="213"/>
      <c r="M19" s="214"/>
      <c r="N19" s="214"/>
      <c r="O19" s="210"/>
      <c r="P19" s="215"/>
      <c r="Q19" s="216"/>
      <c r="R19" s="217"/>
      <c r="S19" s="223"/>
      <c r="AA19" s="222"/>
      <c r="AB19" s="272"/>
      <c r="AC19" s="189"/>
      <c r="AD19" s="189"/>
      <c r="AE19" s="189"/>
      <c r="AF19" s="207"/>
      <c r="AG19" s="272"/>
      <c r="AH19" s="189"/>
      <c r="AI19" s="189"/>
      <c r="AJ19" s="189"/>
      <c r="AK19" s="207"/>
      <c r="AL19" s="272"/>
      <c r="AM19" s="189"/>
      <c r="AN19" s="189"/>
      <c r="AO19" s="189"/>
      <c r="AP19" s="189"/>
      <c r="AQ19" s="189"/>
      <c r="AR19" s="189"/>
      <c r="AS19" s="207"/>
    </row>
    <row r="20" spans="1:100" x14ac:dyDescent="0.2">
      <c r="A20" s="433"/>
      <c r="B20" s="206"/>
      <c r="F20" s="207"/>
      <c r="G20" s="220"/>
      <c r="K20" s="222"/>
      <c r="L20" s="213"/>
      <c r="M20" s="214"/>
      <c r="N20" s="224"/>
      <c r="O20" s="211"/>
      <c r="P20" s="215"/>
      <c r="Q20" s="216"/>
      <c r="R20" s="217"/>
      <c r="S20" s="223"/>
      <c r="AA20" s="222"/>
      <c r="AB20" s="272"/>
      <c r="AC20" s="189"/>
      <c r="AD20" s="189"/>
      <c r="AE20" s="189"/>
      <c r="AF20" s="207"/>
      <c r="AG20" s="272"/>
      <c r="AH20" s="189"/>
      <c r="AI20" s="189"/>
      <c r="AJ20" s="189"/>
      <c r="AK20" s="207"/>
      <c r="AL20" s="272"/>
      <c r="AM20" s="189"/>
      <c r="AN20" s="189"/>
      <c r="AO20" s="189"/>
      <c r="AP20" s="189"/>
      <c r="AQ20" s="189"/>
      <c r="AR20" s="189"/>
      <c r="AS20" s="207"/>
    </row>
    <row r="21" spans="1:100" x14ac:dyDescent="0.2">
      <c r="A21" s="433"/>
      <c r="B21" s="206"/>
      <c r="F21" s="207"/>
      <c r="G21" s="220"/>
      <c r="K21" s="222"/>
      <c r="L21" s="213"/>
      <c r="M21" s="214"/>
      <c r="N21" s="214"/>
      <c r="O21" s="210"/>
      <c r="P21" s="215"/>
      <c r="Q21" s="216"/>
      <c r="R21" s="217"/>
      <c r="S21" s="223"/>
      <c r="AA21" s="222"/>
      <c r="AB21" s="272"/>
      <c r="AC21" s="189"/>
      <c r="AD21" s="189"/>
      <c r="AE21" s="189"/>
      <c r="AF21" s="207"/>
      <c r="AG21" s="272"/>
      <c r="AH21" s="189"/>
      <c r="AI21" s="189"/>
      <c r="AJ21" s="189"/>
      <c r="AK21" s="207"/>
      <c r="AL21" s="272"/>
      <c r="AM21" s="189"/>
      <c r="AN21" s="189"/>
      <c r="AO21" s="189"/>
      <c r="AP21" s="189"/>
      <c r="AQ21" s="189"/>
      <c r="AR21" s="189"/>
      <c r="AS21" s="207"/>
    </row>
    <row r="22" spans="1:100" x14ac:dyDescent="0.2">
      <c r="A22" s="433"/>
      <c r="B22" s="206"/>
      <c r="F22" s="207"/>
      <c r="G22" s="220"/>
      <c r="K22" s="222"/>
      <c r="L22" s="213"/>
      <c r="M22" s="214"/>
      <c r="N22" s="214"/>
      <c r="O22" s="210"/>
      <c r="P22" s="215"/>
      <c r="Q22" s="216"/>
      <c r="R22" s="217"/>
      <c r="S22" s="223"/>
      <c r="AA22" s="222"/>
      <c r="AB22" s="272"/>
      <c r="AC22" s="189"/>
      <c r="AD22" s="189"/>
      <c r="AE22" s="189"/>
      <c r="AF22" s="207"/>
      <c r="AG22" s="272"/>
      <c r="AH22" s="189"/>
      <c r="AI22" s="189"/>
      <c r="AJ22" s="189"/>
      <c r="AK22" s="207"/>
      <c r="AL22" s="272"/>
      <c r="AM22" s="189"/>
      <c r="AN22" s="189"/>
      <c r="AO22" s="189"/>
      <c r="AP22" s="189"/>
      <c r="AQ22" s="189"/>
      <c r="AR22" s="189"/>
      <c r="AS22" s="207"/>
    </row>
    <row r="23" spans="1:100" ht="13.5" thickBot="1" x14ac:dyDescent="0.25">
      <c r="A23" s="434"/>
      <c r="B23" s="225"/>
      <c r="C23" s="226"/>
      <c r="D23" s="227"/>
      <c r="E23" s="227"/>
      <c r="F23" s="228"/>
      <c r="G23" s="229"/>
      <c r="H23" s="230"/>
      <c r="I23" s="227"/>
      <c r="J23" s="227"/>
      <c r="K23" s="231"/>
      <c r="L23" s="232"/>
      <c r="M23" s="233"/>
      <c r="N23" s="233"/>
      <c r="O23" s="234"/>
      <c r="P23" s="235"/>
      <c r="Q23" s="235"/>
      <c r="R23" s="205"/>
      <c r="S23" s="236"/>
      <c r="T23" s="230"/>
      <c r="U23" s="227"/>
      <c r="V23" s="227"/>
      <c r="W23" s="230"/>
      <c r="X23" s="230"/>
      <c r="Y23" s="227"/>
      <c r="Z23" s="227"/>
      <c r="AA23" s="231"/>
      <c r="AB23" s="273"/>
      <c r="AC23" s="227"/>
      <c r="AD23" s="227"/>
      <c r="AE23" s="227"/>
      <c r="AF23" s="228"/>
      <c r="AG23" s="273"/>
      <c r="AH23" s="227"/>
      <c r="AI23" s="227"/>
      <c r="AJ23" s="227"/>
      <c r="AK23" s="228"/>
      <c r="AL23" s="273"/>
      <c r="AM23" s="227"/>
      <c r="AN23" s="227"/>
      <c r="AO23" s="227"/>
      <c r="AP23" s="227"/>
      <c r="AQ23" s="227"/>
      <c r="AR23" s="227"/>
      <c r="AS23" s="228"/>
    </row>
    <row r="24" spans="1:100" s="240" customFormat="1" x14ac:dyDescent="0.2">
      <c r="A24" s="188"/>
      <c r="B24" s="190"/>
      <c r="C24" s="190"/>
      <c r="D24" s="188"/>
      <c r="E24" s="188"/>
      <c r="F24" s="188"/>
      <c r="G24" s="237"/>
      <c r="H24" s="237"/>
      <c r="I24" s="188"/>
      <c r="J24" s="188"/>
      <c r="K24" s="188"/>
      <c r="L24" s="237"/>
      <c r="M24" s="237"/>
      <c r="N24" s="237"/>
      <c r="O24" s="188"/>
      <c r="P24" s="238"/>
      <c r="Q24" s="238"/>
      <c r="R24" s="188"/>
      <c r="S24" s="237"/>
      <c r="T24" s="237"/>
      <c r="U24" s="188"/>
      <c r="V24" s="188"/>
      <c r="W24" s="237"/>
      <c r="X24" s="237"/>
      <c r="Y24" s="188"/>
      <c r="Z24" s="188"/>
      <c r="AA24" s="188"/>
      <c r="AB24" s="239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</row>
    <row r="25" spans="1:100" s="188" customFormat="1" x14ac:dyDescent="0.2">
      <c r="B25" s="190"/>
      <c r="C25" s="190"/>
      <c r="G25" s="237"/>
      <c r="H25" s="237"/>
      <c r="L25" s="237"/>
      <c r="M25" s="237"/>
      <c r="N25" s="237"/>
      <c r="P25" s="238"/>
      <c r="Q25" s="238"/>
      <c r="S25" s="237"/>
      <c r="T25" s="237"/>
      <c r="W25" s="237"/>
      <c r="X25" s="237"/>
      <c r="AB25" s="239"/>
    </row>
    <row r="26" spans="1:100" s="188" customFormat="1" x14ac:dyDescent="0.2">
      <c r="B26" s="190"/>
      <c r="C26" s="190"/>
      <c r="G26" s="237"/>
      <c r="H26" s="237"/>
      <c r="L26" s="237"/>
      <c r="M26" s="237"/>
      <c r="N26" s="237"/>
      <c r="P26" s="238"/>
      <c r="Q26" s="238"/>
      <c r="S26" s="237"/>
      <c r="T26" s="237"/>
      <c r="W26" s="237"/>
      <c r="X26" s="237"/>
      <c r="AB26" s="239"/>
    </row>
    <row r="27" spans="1:100" s="188" customFormat="1" x14ac:dyDescent="0.2">
      <c r="B27" s="190"/>
      <c r="C27" s="190"/>
      <c r="G27" s="237"/>
      <c r="H27" s="237"/>
      <c r="L27" s="237"/>
      <c r="M27" s="237"/>
      <c r="N27" s="237"/>
      <c r="P27" s="238"/>
      <c r="Q27" s="238"/>
      <c r="S27" s="237"/>
      <c r="T27" s="237"/>
      <c r="W27" s="237"/>
      <c r="X27" s="237"/>
      <c r="AB27" s="239"/>
    </row>
    <row r="28" spans="1:100" s="188" customFormat="1" x14ac:dyDescent="0.2">
      <c r="B28" s="190"/>
      <c r="C28" s="190"/>
      <c r="G28" s="237"/>
      <c r="H28" s="237"/>
      <c r="L28" s="237"/>
      <c r="M28" s="237"/>
      <c r="N28" s="237"/>
      <c r="P28" s="238"/>
      <c r="Q28" s="238"/>
      <c r="S28" s="237"/>
      <c r="T28" s="237"/>
      <c r="W28" s="237"/>
      <c r="X28" s="237"/>
      <c r="AB28" s="239"/>
    </row>
    <row r="29" spans="1:100" s="188" customFormat="1" x14ac:dyDescent="0.2">
      <c r="B29" s="190"/>
      <c r="C29" s="190"/>
      <c r="G29" s="237"/>
      <c r="H29" s="237"/>
      <c r="L29" s="237"/>
      <c r="M29" s="237"/>
      <c r="N29" s="237"/>
      <c r="P29" s="238"/>
      <c r="Q29" s="238"/>
      <c r="S29" s="237"/>
      <c r="T29" s="237"/>
      <c r="W29" s="237"/>
      <c r="X29" s="237"/>
      <c r="AB29" s="239"/>
    </row>
    <row r="30" spans="1:100" s="188" customFormat="1" x14ac:dyDescent="0.2">
      <c r="B30" s="190"/>
      <c r="C30" s="190"/>
      <c r="G30" s="237"/>
      <c r="H30" s="237"/>
      <c r="L30" s="237"/>
      <c r="M30" s="237"/>
      <c r="N30" s="237"/>
      <c r="P30" s="238"/>
      <c r="Q30" s="238"/>
      <c r="S30" s="237"/>
      <c r="T30" s="237"/>
      <c r="W30" s="237"/>
      <c r="X30" s="237"/>
      <c r="AB30" s="239"/>
    </row>
    <row r="31" spans="1:100" s="188" customFormat="1" x14ac:dyDescent="0.2">
      <c r="B31" s="190"/>
      <c r="C31" s="190"/>
      <c r="G31" s="237"/>
      <c r="H31" s="237"/>
      <c r="L31" s="237"/>
      <c r="M31" s="237"/>
      <c r="N31" s="237"/>
      <c r="P31" s="238"/>
      <c r="Q31" s="238"/>
      <c r="S31" s="237"/>
      <c r="T31" s="237"/>
      <c r="W31" s="237"/>
      <c r="X31" s="237"/>
      <c r="AB31" s="239"/>
    </row>
    <row r="32" spans="1:100" s="188" customFormat="1" x14ac:dyDescent="0.2">
      <c r="B32" s="190"/>
      <c r="C32" s="190"/>
      <c r="G32" s="237"/>
      <c r="H32" s="237"/>
      <c r="L32" s="237"/>
      <c r="M32" s="237"/>
      <c r="N32" s="237"/>
      <c r="P32" s="238"/>
      <c r="Q32" s="238"/>
      <c r="S32" s="237"/>
      <c r="T32" s="237"/>
      <c r="W32" s="237"/>
      <c r="X32" s="237"/>
      <c r="AB32" s="239"/>
    </row>
    <row r="33" spans="2:28" s="188" customFormat="1" x14ac:dyDescent="0.2">
      <c r="B33" s="190"/>
      <c r="C33" s="190"/>
      <c r="G33" s="237"/>
      <c r="H33" s="237"/>
      <c r="L33" s="237"/>
      <c r="M33" s="237"/>
      <c r="N33" s="237"/>
      <c r="P33" s="238"/>
      <c r="Q33" s="238"/>
      <c r="S33" s="237"/>
      <c r="T33" s="237"/>
      <c r="W33" s="237"/>
      <c r="X33" s="237"/>
      <c r="AB33" s="239"/>
    </row>
    <row r="34" spans="2:28" s="188" customFormat="1" x14ac:dyDescent="0.2">
      <c r="B34" s="190"/>
      <c r="C34" s="190"/>
      <c r="G34" s="237"/>
      <c r="H34" s="237"/>
      <c r="L34" s="237"/>
      <c r="M34" s="237"/>
      <c r="N34" s="237"/>
      <c r="P34" s="238"/>
      <c r="Q34" s="238"/>
      <c r="S34" s="237"/>
      <c r="T34" s="237"/>
      <c r="W34" s="237"/>
      <c r="X34" s="237"/>
      <c r="AB34" s="239"/>
    </row>
    <row r="35" spans="2:28" s="188" customFormat="1" x14ac:dyDescent="0.2">
      <c r="B35" s="190"/>
      <c r="C35" s="190"/>
      <c r="G35" s="237"/>
      <c r="H35" s="237"/>
      <c r="L35" s="237"/>
      <c r="M35" s="237"/>
      <c r="N35" s="237"/>
      <c r="P35" s="238"/>
      <c r="Q35" s="238"/>
      <c r="S35" s="237"/>
      <c r="T35" s="237"/>
      <c r="W35" s="237"/>
      <c r="X35" s="237"/>
      <c r="AB35" s="239"/>
    </row>
    <row r="36" spans="2:28" s="188" customFormat="1" x14ac:dyDescent="0.2">
      <c r="B36" s="190"/>
      <c r="C36" s="190"/>
      <c r="G36" s="237"/>
      <c r="H36" s="237"/>
      <c r="L36" s="237"/>
      <c r="M36" s="237"/>
      <c r="N36" s="237"/>
      <c r="P36" s="238"/>
      <c r="Q36" s="238"/>
      <c r="S36" s="237"/>
      <c r="T36" s="237"/>
      <c r="W36" s="237"/>
      <c r="X36" s="237"/>
      <c r="AB36" s="239"/>
    </row>
    <row r="37" spans="2:28" s="188" customFormat="1" x14ac:dyDescent="0.2">
      <c r="B37" s="190"/>
      <c r="C37" s="190"/>
      <c r="G37" s="237"/>
      <c r="H37" s="237"/>
      <c r="L37" s="237"/>
      <c r="M37" s="237"/>
      <c r="N37" s="237"/>
      <c r="P37" s="238"/>
      <c r="Q37" s="238"/>
      <c r="S37" s="237"/>
      <c r="T37" s="237"/>
      <c r="W37" s="237"/>
      <c r="X37" s="237"/>
      <c r="AB37" s="239"/>
    </row>
    <row r="38" spans="2:28" s="188" customFormat="1" x14ac:dyDescent="0.2">
      <c r="B38" s="190"/>
      <c r="C38" s="190"/>
      <c r="G38" s="237"/>
      <c r="H38" s="237"/>
      <c r="L38" s="237"/>
      <c r="M38" s="237"/>
      <c r="N38" s="237"/>
      <c r="P38" s="238"/>
      <c r="Q38" s="238"/>
      <c r="S38" s="237"/>
      <c r="T38" s="237"/>
      <c r="W38" s="237"/>
      <c r="X38" s="237"/>
      <c r="AB38" s="239"/>
    </row>
    <row r="39" spans="2:28" s="188" customFormat="1" x14ac:dyDescent="0.2">
      <c r="B39" s="190"/>
      <c r="C39" s="190"/>
      <c r="G39" s="237"/>
      <c r="H39" s="237"/>
      <c r="L39" s="237"/>
      <c r="M39" s="237"/>
      <c r="N39" s="237"/>
      <c r="P39" s="238"/>
      <c r="Q39" s="238"/>
      <c r="S39" s="237"/>
      <c r="T39" s="237"/>
      <c r="W39" s="237"/>
      <c r="X39" s="237"/>
      <c r="AB39" s="239"/>
    </row>
    <row r="40" spans="2:28" s="188" customFormat="1" x14ac:dyDescent="0.2">
      <c r="B40" s="190"/>
      <c r="C40" s="190"/>
      <c r="G40" s="237"/>
      <c r="H40" s="237"/>
      <c r="L40" s="237"/>
      <c r="M40" s="237"/>
      <c r="N40" s="237"/>
      <c r="P40" s="238"/>
      <c r="Q40" s="238"/>
      <c r="S40" s="237"/>
      <c r="T40" s="237"/>
      <c r="W40" s="237"/>
      <c r="X40" s="237"/>
      <c r="AB40" s="239"/>
    </row>
    <row r="41" spans="2:28" s="188" customFormat="1" x14ac:dyDescent="0.2">
      <c r="B41" s="190"/>
      <c r="C41" s="190"/>
      <c r="G41" s="237"/>
      <c r="H41" s="237"/>
      <c r="L41" s="237"/>
      <c r="M41" s="237"/>
      <c r="N41" s="237"/>
      <c r="P41" s="238"/>
      <c r="Q41" s="238"/>
      <c r="S41" s="237"/>
      <c r="T41" s="237"/>
      <c r="W41" s="237"/>
      <c r="X41" s="237"/>
      <c r="AB41" s="239"/>
    </row>
    <row r="42" spans="2:28" s="188" customFormat="1" x14ac:dyDescent="0.2">
      <c r="B42" s="190"/>
      <c r="C42" s="190"/>
      <c r="G42" s="237"/>
      <c r="H42" s="237"/>
      <c r="L42" s="237"/>
      <c r="M42" s="237"/>
      <c r="N42" s="237"/>
      <c r="P42" s="238"/>
      <c r="Q42" s="238"/>
      <c r="S42" s="237"/>
      <c r="T42" s="237"/>
      <c r="W42" s="237"/>
      <c r="X42" s="237"/>
      <c r="AB42" s="239"/>
    </row>
    <row r="43" spans="2:28" s="188" customFormat="1" x14ac:dyDescent="0.2">
      <c r="B43" s="190"/>
      <c r="C43" s="190"/>
      <c r="G43" s="237"/>
      <c r="H43" s="237"/>
      <c r="L43" s="237"/>
      <c r="M43" s="237"/>
      <c r="N43" s="237"/>
      <c r="P43" s="238"/>
      <c r="Q43" s="238"/>
      <c r="S43" s="237"/>
      <c r="T43" s="237"/>
      <c r="W43" s="237"/>
      <c r="X43" s="237"/>
      <c r="AB43" s="239"/>
    </row>
    <row r="44" spans="2:28" s="188" customFormat="1" x14ac:dyDescent="0.2">
      <c r="B44" s="190"/>
      <c r="C44" s="190"/>
      <c r="G44" s="237"/>
      <c r="H44" s="237"/>
      <c r="L44" s="237"/>
      <c r="M44" s="237"/>
      <c r="N44" s="237"/>
      <c r="P44" s="238"/>
      <c r="Q44" s="238"/>
      <c r="S44" s="237"/>
      <c r="T44" s="237"/>
      <c r="W44" s="237"/>
      <c r="X44" s="237"/>
      <c r="AB44" s="239"/>
    </row>
    <row r="45" spans="2:28" s="188" customFormat="1" x14ac:dyDescent="0.2">
      <c r="B45" s="190"/>
      <c r="C45" s="190"/>
      <c r="G45" s="237"/>
      <c r="H45" s="237"/>
      <c r="L45" s="237"/>
      <c r="M45" s="237"/>
      <c r="N45" s="237"/>
      <c r="P45" s="238"/>
      <c r="Q45" s="238"/>
      <c r="S45" s="237"/>
      <c r="T45" s="237"/>
      <c r="W45" s="237"/>
      <c r="X45" s="237"/>
      <c r="AB45" s="239"/>
    </row>
    <row r="46" spans="2:28" s="188" customFormat="1" x14ac:dyDescent="0.2">
      <c r="B46" s="190"/>
      <c r="C46" s="190"/>
      <c r="G46" s="237"/>
      <c r="H46" s="237"/>
      <c r="L46" s="237"/>
      <c r="M46" s="237"/>
      <c r="N46" s="237"/>
      <c r="P46" s="238"/>
      <c r="Q46" s="238"/>
      <c r="S46" s="237"/>
      <c r="T46" s="237"/>
      <c r="W46" s="237"/>
      <c r="X46" s="237"/>
      <c r="AB46" s="239"/>
    </row>
    <row r="47" spans="2:28" s="188" customFormat="1" x14ac:dyDescent="0.2">
      <c r="B47" s="190"/>
      <c r="C47" s="190"/>
      <c r="G47" s="237"/>
      <c r="H47" s="237"/>
      <c r="L47" s="237"/>
      <c r="M47" s="237"/>
      <c r="N47" s="237"/>
      <c r="P47" s="238"/>
      <c r="Q47" s="238"/>
      <c r="S47" s="237"/>
      <c r="T47" s="237"/>
      <c r="W47" s="237"/>
      <c r="X47" s="237"/>
      <c r="AB47" s="239"/>
    </row>
    <row r="48" spans="2:28" s="188" customFormat="1" x14ac:dyDescent="0.2">
      <c r="B48" s="190"/>
      <c r="C48" s="190"/>
      <c r="G48" s="237"/>
      <c r="H48" s="237"/>
      <c r="L48" s="237"/>
      <c r="M48" s="237"/>
      <c r="N48" s="237"/>
      <c r="P48" s="238"/>
      <c r="Q48" s="238"/>
      <c r="S48" s="237"/>
      <c r="T48" s="237"/>
      <c r="W48" s="237"/>
      <c r="X48" s="237"/>
      <c r="AB48" s="239"/>
    </row>
    <row r="49" spans="2:28" s="188" customFormat="1" x14ac:dyDescent="0.2">
      <c r="B49" s="190"/>
      <c r="C49" s="190"/>
      <c r="G49" s="237"/>
      <c r="H49" s="237"/>
      <c r="L49" s="237"/>
      <c r="M49" s="237"/>
      <c r="N49" s="237"/>
      <c r="P49" s="238"/>
      <c r="Q49" s="238"/>
      <c r="S49" s="237"/>
      <c r="T49" s="237"/>
      <c r="W49" s="237"/>
      <c r="X49" s="237"/>
      <c r="AB49" s="239"/>
    </row>
    <row r="50" spans="2:28" s="188" customFormat="1" x14ac:dyDescent="0.2">
      <c r="B50" s="190"/>
      <c r="C50" s="190"/>
      <c r="G50" s="237"/>
      <c r="H50" s="237"/>
      <c r="L50" s="237"/>
      <c r="M50" s="237"/>
      <c r="N50" s="237"/>
      <c r="P50" s="238"/>
      <c r="Q50" s="238"/>
      <c r="S50" s="237"/>
      <c r="T50" s="237"/>
      <c r="W50" s="237"/>
      <c r="X50" s="237"/>
      <c r="AB50" s="239"/>
    </row>
    <row r="51" spans="2:28" s="188" customFormat="1" x14ac:dyDescent="0.2">
      <c r="B51" s="190"/>
      <c r="C51" s="190"/>
      <c r="G51" s="237"/>
      <c r="H51" s="237"/>
      <c r="L51" s="237"/>
      <c r="M51" s="237"/>
      <c r="N51" s="237"/>
      <c r="P51" s="238"/>
      <c r="Q51" s="238"/>
      <c r="S51" s="237"/>
      <c r="T51" s="237"/>
      <c r="W51" s="237"/>
      <c r="X51" s="237"/>
      <c r="AB51" s="239"/>
    </row>
    <row r="52" spans="2:28" s="188" customFormat="1" x14ac:dyDescent="0.2">
      <c r="B52" s="190"/>
      <c r="C52" s="190"/>
      <c r="G52" s="237"/>
      <c r="H52" s="237"/>
      <c r="L52" s="237"/>
      <c r="M52" s="237"/>
      <c r="N52" s="237"/>
      <c r="P52" s="238"/>
      <c r="Q52" s="238"/>
      <c r="S52" s="237"/>
      <c r="T52" s="237"/>
      <c r="W52" s="237"/>
      <c r="X52" s="237"/>
      <c r="AB52" s="239"/>
    </row>
    <row r="53" spans="2:28" s="188" customFormat="1" x14ac:dyDescent="0.2">
      <c r="B53" s="190"/>
      <c r="C53" s="190"/>
      <c r="G53" s="237"/>
      <c r="H53" s="237"/>
      <c r="L53" s="237"/>
      <c r="M53" s="237"/>
      <c r="N53" s="237"/>
      <c r="P53" s="238"/>
      <c r="Q53" s="238"/>
      <c r="S53" s="237"/>
      <c r="T53" s="237"/>
      <c r="W53" s="237"/>
      <c r="X53" s="237"/>
      <c r="AB53" s="239"/>
    </row>
    <row r="54" spans="2:28" s="188" customFormat="1" x14ac:dyDescent="0.2">
      <c r="B54" s="190"/>
      <c r="C54" s="190"/>
      <c r="G54" s="237"/>
      <c r="H54" s="237"/>
      <c r="L54" s="237"/>
      <c r="M54" s="237"/>
      <c r="N54" s="237"/>
      <c r="P54" s="238"/>
      <c r="Q54" s="238"/>
      <c r="S54" s="237"/>
      <c r="T54" s="237"/>
      <c r="W54" s="237"/>
      <c r="X54" s="237"/>
      <c r="AB54" s="239"/>
    </row>
    <row r="55" spans="2:28" s="188" customFormat="1" x14ac:dyDescent="0.2">
      <c r="B55" s="190"/>
      <c r="C55" s="190"/>
      <c r="G55" s="237"/>
      <c r="H55" s="237"/>
      <c r="L55" s="237"/>
      <c r="M55" s="237"/>
      <c r="N55" s="237"/>
      <c r="P55" s="238"/>
      <c r="Q55" s="238"/>
      <c r="S55" s="237"/>
      <c r="T55" s="237"/>
      <c r="W55" s="237"/>
      <c r="X55" s="237"/>
      <c r="AB55" s="239"/>
    </row>
    <row r="56" spans="2:28" s="188" customFormat="1" x14ac:dyDescent="0.2">
      <c r="B56" s="190"/>
      <c r="C56" s="190"/>
      <c r="G56" s="237"/>
      <c r="H56" s="237"/>
      <c r="L56" s="237"/>
      <c r="M56" s="237"/>
      <c r="N56" s="237"/>
      <c r="P56" s="238"/>
      <c r="Q56" s="238"/>
      <c r="S56" s="237"/>
      <c r="T56" s="237"/>
      <c r="W56" s="237"/>
      <c r="X56" s="237"/>
      <c r="AB56" s="239"/>
    </row>
    <row r="57" spans="2:28" s="188" customFormat="1" x14ac:dyDescent="0.2">
      <c r="B57" s="190"/>
      <c r="C57" s="190"/>
      <c r="G57" s="237"/>
      <c r="H57" s="237"/>
      <c r="L57" s="237"/>
      <c r="M57" s="237"/>
      <c r="N57" s="237"/>
      <c r="P57" s="238"/>
      <c r="Q57" s="238"/>
      <c r="S57" s="237"/>
      <c r="T57" s="237"/>
      <c r="W57" s="237"/>
      <c r="X57" s="237"/>
      <c r="AB57" s="239"/>
    </row>
    <row r="58" spans="2:28" s="188" customFormat="1" x14ac:dyDescent="0.2">
      <c r="B58" s="190"/>
      <c r="C58" s="190"/>
      <c r="G58" s="237"/>
      <c r="H58" s="237"/>
      <c r="L58" s="237"/>
      <c r="M58" s="237"/>
      <c r="N58" s="237"/>
      <c r="P58" s="238"/>
      <c r="Q58" s="238"/>
      <c r="S58" s="237"/>
      <c r="T58" s="237"/>
      <c r="W58" s="237"/>
      <c r="X58" s="237"/>
      <c r="AB58" s="239"/>
    </row>
    <row r="59" spans="2:28" s="188" customFormat="1" x14ac:dyDescent="0.2">
      <c r="B59" s="190"/>
      <c r="C59" s="190"/>
      <c r="G59" s="237"/>
      <c r="H59" s="237"/>
      <c r="L59" s="237"/>
      <c r="M59" s="237"/>
      <c r="N59" s="237"/>
      <c r="P59" s="238"/>
      <c r="Q59" s="238"/>
      <c r="S59" s="237"/>
      <c r="T59" s="237"/>
      <c r="W59" s="237"/>
      <c r="X59" s="237"/>
      <c r="AB59" s="239"/>
    </row>
    <row r="60" spans="2:28" s="188" customFormat="1" x14ac:dyDescent="0.2">
      <c r="B60" s="190"/>
      <c r="C60" s="190"/>
      <c r="G60" s="237"/>
      <c r="H60" s="237"/>
      <c r="L60" s="237"/>
      <c r="M60" s="237"/>
      <c r="N60" s="237"/>
      <c r="P60" s="238"/>
      <c r="Q60" s="238"/>
      <c r="S60" s="237"/>
      <c r="T60" s="237"/>
      <c r="W60" s="237"/>
      <c r="X60" s="237"/>
      <c r="AB60" s="239"/>
    </row>
    <row r="61" spans="2:28" s="188" customFormat="1" x14ac:dyDescent="0.2">
      <c r="B61" s="190"/>
      <c r="C61" s="190"/>
      <c r="G61" s="237"/>
      <c r="H61" s="237"/>
      <c r="L61" s="237"/>
      <c r="M61" s="237"/>
      <c r="N61" s="237"/>
      <c r="P61" s="238"/>
      <c r="Q61" s="238"/>
      <c r="S61" s="237"/>
      <c r="T61" s="237"/>
      <c r="W61" s="237"/>
      <c r="X61" s="237"/>
      <c r="AB61" s="239"/>
    </row>
    <row r="62" spans="2:28" s="188" customFormat="1" x14ac:dyDescent="0.2">
      <c r="B62" s="190"/>
      <c r="C62" s="190"/>
      <c r="G62" s="237"/>
      <c r="H62" s="237"/>
      <c r="L62" s="237"/>
      <c r="M62" s="237"/>
      <c r="N62" s="237"/>
      <c r="P62" s="238"/>
      <c r="Q62" s="238"/>
      <c r="S62" s="237"/>
      <c r="T62" s="237"/>
      <c r="W62" s="237"/>
      <c r="X62" s="237"/>
      <c r="AB62" s="239"/>
    </row>
    <row r="63" spans="2:28" s="188" customFormat="1" x14ac:dyDescent="0.2">
      <c r="B63" s="190"/>
      <c r="C63" s="190"/>
      <c r="G63" s="237"/>
      <c r="H63" s="237"/>
      <c r="L63" s="237"/>
      <c r="M63" s="237"/>
      <c r="N63" s="237"/>
      <c r="P63" s="238"/>
      <c r="Q63" s="238"/>
      <c r="S63" s="237"/>
      <c r="T63" s="237"/>
      <c r="W63" s="237"/>
      <c r="X63" s="237"/>
      <c r="AB63" s="239"/>
    </row>
    <row r="64" spans="2:28" s="188" customFormat="1" x14ac:dyDescent="0.2">
      <c r="B64" s="190"/>
      <c r="C64" s="190"/>
      <c r="G64" s="237"/>
      <c r="H64" s="237"/>
      <c r="L64" s="237"/>
      <c r="M64" s="237"/>
      <c r="N64" s="237"/>
      <c r="P64" s="238"/>
      <c r="Q64" s="238"/>
      <c r="S64" s="237"/>
      <c r="T64" s="237"/>
      <c r="W64" s="237"/>
      <c r="X64" s="237"/>
      <c r="AB64" s="239"/>
    </row>
    <row r="65" spans="2:28" s="188" customFormat="1" x14ac:dyDescent="0.2">
      <c r="B65" s="190"/>
      <c r="C65" s="190"/>
      <c r="G65" s="237"/>
      <c r="H65" s="237"/>
      <c r="L65" s="237"/>
      <c r="M65" s="237"/>
      <c r="N65" s="237"/>
      <c r="P65" s="238"/>
      <c r="Q65" s="238"/>
      <c r="S65" s="237"/>
      <c r="T65" s="237"/>
      <c r="W65" s="237"/>
      <c r="X65" s="237"/>
      <c r="AB65" s="239"/>
    </row>
    <row r="66" spans="2:28" s="188" customFormat="1" x14ac:dyDescent="0.2">
      <c r="B66" s="190"/>
      <c r="C66" s="190"/>
      <c r="G66" s="237"/>
      <c r="H66" s="237"/>
      <c r="L66" s="237"/>
      <c r="M66" s="237"/>
      <c r="N66" s="237"/>
      <c r="P66" s="238"/>
      <c r="Q66" s="238"/>
      <c r="S66" s="237"/>
      <c r="T66" s="237"/>
      <c r="W66" s="237"/>
      <c r="X66" s="237"/>
      <c r="AB66" s="239"/>
    </row>
    <row r="67" spans="2:28" s="188" customFormat="1" x14ac:dyDescent="0.2">
      <c r="B67" s="190"/>
      <c r="C67" s="190"/>
      <c r="G67" s="237"/>
      <c r="H67" s="237"/>
      <c r="L67" s="237"/>
      <c r="M67" s="237"/>
      <c r="N67" s="237"/>
      <c r="P67" s="238"/>
      <c r="Q67" s="238"/>
      <c r="S67" s="237"/>
      <c r="T67" s="237"/>
      <c r="W67" s="237"/>
      <c r="X67" s="237"/>
      <c r="AB67" s="239"/>
    </row>
    <row r="68" spans="2:28" s="188" customFormat="1" x14ac:dyDescent="0.2">
      <c r="B68" s="190"/>
      <c r="C68" s="190"/>
      <c r="G68" s="237"/>
      <c r="H68" s="237"/>
      <c r="L68" s="237"/>
      <c r="M68" s="237"/>
      <c r="N68" s="237"/>
      <c r="P68" s="238"/>
      <c r="Q68" s="238"/>
      <c r="S68" s="237"/>
      <c r="T68" s="237"/>
      <c r="W68" s="237"/>
      <c r="X68" s="237"/>
      <c r="AB68" s="239"/>
    </row>
    <row r="69" spans="2:28" s="188" customFormat="1" x14ac:dyDescent="0.2">
      <c r="B69" s="190"/>
      <c r="C69" s="190"/>
      <c r="G69" s="237"/>
      <c r="H69" s="237"/>
      <c r="L69" s="237"/>
      <c r="M69" s="237"/>
      <c r="N69" s="237"/>
      <c r="P69" s="238"/>
      <c r="Q69" s="238"/>
      <c r="S69" s="237"/>
      <c r="T69" s="237"/>
      <c r="W69" s="237"/>
      <c r="X69" s="237"/>
      <c r="AB69" s="239"/>
    </row>
    <row r="70" spans="2:28" s="188" customFormat="1" x14ac:dyDescent="0.2">
      <c r="B70" s="190"/>
      <c r="C70" s="190"/>
      <c r="G70" s="237"/>
      <c r="H70" s="237"/>
      <c r="L70" s="237"/>
      <c r="M70" s="237"/>
      <c r="N70" s="237"/>
      <c r="P70" s="238"/>
      <c r="Q70" s="238"/>
      <c r="S70" s="237"/>
      <c r="T70" s="237"/>
      <c r="W70" s="237"/>
      <c r="X70" s="237"/>
      <c r="AB70" s="239"/>
    </row>
    <row r="71" spans="2:28" s="188" customFormat="1" x14ac:dyDescent="0.2">
      <c r="B71" s="190"/>
      <c r="C71" s="190"/>
      <c r="G71" s="237"/>
      <c r="H71" s="237"/>
      <c r="L71" s="237"/>
      <c r="M71" s="237"/>
      <c r="N71" s="237"/>
      <c r="P71" s="238"/>
      <c r="Q71" s="238"/>
      <c r="S71" s="237"/>
      <c r="T71" s="237"/>
      <c r="W71" s="237"/>
      <c r="X71" s="237"/>
      <c r="AB71" s="239"/>
    </row>
    <row r="72" spans="2:28" s="188" customFormat="1" x14ac:dyDescent="0.2">
      <c r="B72" s="190"/>
      <c r="C72" s="190"/>
      <c r="G72" s="237"/>
      <c r="H72" s="237"/>
      <c r="L72" s="237"/>
      <c r="M72" s="237"/>
      <c r="N72" s="237"/>
      <c r="P72" s="238"/>
      <c r="Q72" s="238"/>
      <c r="S72" s="237"/>
      <c r="T72" s="237"/>
      <c r="W72" s="237"/>
      <c r="X72" s="237"/>
      <c r="AB72" s="239"/>
    </row>
    <row r="73" spans="2:28" s="188" customFormat="1" x14ac:dyDescent="0.2">
      <c r="B73" s="190"/>
      <c r="C73" s="190"/>
      <c r="G73" s="237"/>
      <c r="H73" s="237"/>
      <c r="L73" s="237"/>
      <c r="M73" s="237"/>
      <c r="N73" s="237"/>
      <c r="P73" s="238"/>
      <c r="Q73" s="238"/>
      <c r="S73" s="237"/>
      <c r="T73" s="237"/>
      <c r="W73" s="237"/>
      <c r="X73" s="237"/>
      <c r="AB73" s="239"/>
    </row>
    <row r="74" spans="2:28" s="188" customFormat="1" x14ac:dyDescent="0.2">
      <c r="B74" s="190"/>
      <c r="C74" s="190"/>
      <c r="G74" s="237"/>
      <c r="H74" s="237"/>
      <c r="L74" s="237"/>
      <c r="M74" s="237"/>
      <c r="N74" s="237"/>
      <c r="P74" s="238"/>
      <c r="Q74" s="238"/>
      <c r="S74" s="237"/>
      <c r="T74" s="237"/>
      <c r="W74" s="237"/>
      <c r="X74" s="237"/>
      <c r="AB74" s="239"/>
    </row>
    <row r="75" spans="2:28" s="188" customFormat="1" x14ac:dyDescent="0.2">
      <c r="B75" s="190"/>
      <c r="C75" s="190"/>
      <c r="G75" s="237"/>
      <c r="H75" s="237"/>
      <c r="L75" s="237"/>
      <c r="M75" s="237"/>
      <c r="N75" s="237"/>
      <c r="P75" s="238"/>
      <c r="Q75" s="238"/>
      <c r="S75" s="237"/>
      <c r="T75" s="237"/>
      <c r="W75" s="237"/>
      <c r="X75" s="237"/>
      <c r="AB75" s="239"/>
    </row>
    <row r="76" spans="2:28" s="188" customFormat="1" x14ac:dyDescent="0.2">
      <c r="B76" s="190"/>
      <c r="C76" s="190"/>
      <c r="G76" s="237"/>
      <c r="H76" s="237"/>
      <c r="L76" s="237"/>
      <c r="M76" s="237"/>
      <c r="N76" s="237"/>
      <c r="P76" s="238"/>
      <c r="Q76" s="238"/>
      <c r="S76" s="237"/>
      <c r="T76" s="237"/>
      <c r="W76" s="237"/>
      <c r="X76" s="237"/>
      <c r="AB76" s="239"/>
    </row>
    <row r="77" spans="2:28" s="188" customFormat="1" x14ac:dyDescent="0.2">
      <c r="B77" s="190"/>
      <c r="C77" s="190"/>
      <c r="G77" s="237"/>
      <c r="H77" s="237"/>
      <c r="L77" s="237"/>
      <c r="M77" s="237"/>
      <c r="N77" s="237"/>
      <c r="P77" s="238"/>
      <c r="Q77" s="238"/>
      <c r="S77" s="237"/>
      <c r="T77" s="237"/>
      <c r="W77" s="237"/>
      <c r="X77" s="237"/>
      <c r="AB77" s="239"/>
    </row>
    <row r="78" spans="2:28" s="188" customFormat="1" x14ac:dyDescent="0.2">
      <c r="B78" s="190"/>
      <c r="C78" s="190"/>
      <c r="G78" s="237"/>
      <c r="H78" s="237"/>
      <c r="L78" s="237"/>
      <c r="M78" s="237"/>
      <c r="N78" s="237"/>
      <c r="P78" s="238"/>
      <c r="Q78" s="238"/>
      <c r="S78" s="237"/>
      <c r="T78" s="237"/>
      <c r="W78" s="237"/>
      <c r="X78" s="237"/>
      <c r="AB78" s="239"/>
    </row>
    <row r="79" spans="2:28" s="188" customFormat="1" x14ac:dyDescent="0.2">
      <c r="B79" s="190"/>
      <c r="C79" s="190"/>
      <c r="G79" s="237"/>
      <c r="H79" s="237"/>
      <c r="L79" s="237"/>
      <c r="M79" s="237"/>
      <c r="N79" s="237"/>
      <c r="P79" s="238"/>
      <c r="Q79" s="238"/>
      <c r="S79" s="237"/>
      <c r="T79" s="237"/>
      <c r="W79" s="237"/>
      <c r="X79" s="237"/>
      <c r="AB79" s="239"/>
    </row>
    <row r="80" spans="2:28" s="188" customFormat="1" x14ac:dyDescent="0.2">
      <c r="B80" s="190"/>
      <c r="C80" s="190"/>
      <c r="G80" s="237"/>
      <c r="H80" s="237"/>
      <c r="L80" s="237"/>
      <c r="M80" s="237"/>
      <c r="N80" s="237"/>
      <c r="P80" s="238"/>
      <c r="Q80" s="238"/>
      <c r="S80" s="237"/>
      <c r="T80" s="237"/>
      <c r="W80" s="237"/>
      <c r="X80" s="237"/>
      <c r="AB80" s="239"/>
    </row>
    <row r="81" spans="2:28" s="188" customFormat="1" x14ac:dyDescent="0.2">
      <c r="B81" s="190"/>
      <c r="C81" s="190"/>
      <c r="G81" s="237"/>
      <c r="H81" s="237"/>
      <c r="L81" s="237"/>
      <c r="M81" s="237"/>
      <c r="N81" s="237"/>
      <c r="P81" s="238"/>
      <c r="Q81" s="238"/>
      <c r="S81" s="237"/>
      <c r="T81" s="237"/>
      <c r="W81" s="237"/>
      <c r="X81" s="237"/>
      <c r="AB81" s="239"/>
    </row>
    <row r="82" spans="2:28" s="188" customFormat="1" x14ac:dyDescent="0.2">
      <c r="B82" s="190"/>
      <c r="C82" s="190"/>
      <c r="G82" s="237"/>
      <c r="H82" s="237"/>
      <c r="L82" s="237"/>
      <c r="M82" s="237"/>
      <c r="N82" s="237"/>
      <c r="P82" s="238"/>
      <c r="Q82" s="238"/>
      <c r="S82" s="237"/>
      <c r="T82" s="237"/>
      <c r="W82" s="237"/>
      <c r="X82" s="237"/>
      <c r="AB82" s="239"/>
    </row>
    <row r="83" spans="2:28" s="188" customFormat="1" x14ac:dyDescent="0.2">
      <c r="B83" s="190"/>
      <c r="C83" s="190"/>
      <c r="G83" s="237"/>
      <c r="H83" s="237"/>
      <c r="L83" s="237"/>
      <c r="M83" s="237"/>
      <c r="N83" s="237"/>
      <c r="P83" s="238"/>
      <c r="Q83" s="238"/>
      <c r="S83" s="237"/>
      <c r="T83" s="237"/>
      <c r="W83" s="237"/>
      <c r="X83" s="237"/>
      <c r="AB83" s="239"/>
    </row>
    <row r="84" spans="2:28" s="188" customFormat="1" x14ac:dyDescent="0.2">
      <c r="B84" s="190"/>
      <c r="C84" s="190"/>
      <c r="G84" s="237"/>
      <c r="H84" s="237"/>
      <c r="L84" s="237"/>
      <c r="M84" s="237"/>
      <c r="N84" s="237"/>
      <c r="P84" s="238"/>
      <c r="Q84" s="238"/>
      <c r="S84" s="237"/>
      <c r="T84" s="237"/>
      <c r="W84" s="237"/>
      <c r="X84" s="237"/>
      <c r="AB84" s="239"/>
    </row>
    <row r="85" spans="2:28" s="188" customFormat="1" x14ac:dyDescent="0.2">
      <c r="B85" s="190"/>
      <c r="C85" s="190"/>
      <c r="G85" s="237"/>
      <c r="H85" s="237"/>
      <c r="L85" s="237"/>
      <c r="M85" s="237"/>
      <c r="N85" s="237"/>
      <c r="P85" s="238"/>
      <c r="Q85" s="238"/>
      <c r="S85" s="237"/>
      <c r="T85" s="237"/>
      <c r="W85" s="237"/>
      <c r="X85" s="237"/>
      <c r="AB85" s="239"/>
    </row>
    <row r="86" spans="2:28" s="188" customFormat="1" x14ac:dyDescent="0.2">
      <c r="B86" s="190"/>
      <c r="C86" s="190"/>
      <c r="G86" s="237"/>
      <c r="H86" s="237"/>
      <c r="L86" s="237"/>
      <c r="M86" s="237"/>
      <c r="N86" s="237"/>
      <c r="P86" s="238"/>
      <c r="Q86" s="238"/>
      <c r="S86" s="237"/>
      <c r="T86" s="237"/>
      <c r="W86" s="237"/>
      <c r="X86" s="237"/>
      <c r="AB86" s="239"/>
    </row>
    <row r="87" spans="2:28" s="188" customFormat="1" x14ac:dyDescent="0.2">
      <c r="B87" s="190"/>
      <c r="C87" s="190"/>
      <c r="G87" s="237"/>
      <c r="H87" s="237"/>
      <c r="L87" s="237"/>
      <c r="M87" s="237"/>
      <c r="N87" s="237"/>
      <c r="P87" s="238"/>
      <c r="Q87" s="238"/>
      <c r="S87" s="237"/>
      <c r="T87" s="237"/>
      <c r="W87" s="237"/>
      <c r="X87" s="237"/>
      <c r="AB87" s="239"/>
    </row>
    <row r="88" spans="2:28" s="188" customFormat="1" x14ac:dyDescent="0.2">
      <c r="B88" s="190"/>
      <c r="C88" s="190"/>
      <c r="G88" s="237"/>
      <c r="H88" s="237"/>
      <c r="L88" s="237"/>
      <c r="M88" s="237"/>
      <c r="N88" s="237"/>
      <c r="P88" s="238"/>
      <c r="Q88" s="238"/>
      <c r="S88" s="237"/>
      <c r="T88" s="237"/>
      <c r="W88" s="237"/>
      <c r="X88" s="237"/>
      <c r="AB88" s="239"/>
    </row>
    <row r="89" spans="2:28" s="188" customFormat="1" x14ac:dyDescent="0.2">
      <c r="B89" s="190"/>
      <c r="C89" s="190"/>
      <c r="G89" s="237"/>
      <c r="H89" s="237"/>
      <c r="L89" s="237"/>
      <c r="M89" s="237"/>
      <c r="N89" s="237"/>
      <c r="P89" s="238"/>
      <c r="Q89" s="238"/>
      <c r="S89" s="237"/>
      <c r="T89" s="237"/>
      <c r="W89" s="237"/>
      <c r="X89" s="237"/>
      <c r="AB89" s="239"/>
    </row>
    <row r="90" spans="2:28" s="188" customFormat="1" x14ac:dyDescent="0.2">
      <c r="B90" s="190"/>
      <c r="C90" s="190"/>
      <c r="G90" s="237"/>
      <c r="H90" s="237"/>
      <c r="L90" s="237"/>
      <c r="M90" s="237"/>
      <c r="N90" s="237"/>
      <c r="P90" s="238"/>
      <c r="Q90" s="238"/>
      <c r="S90" s="237"/>
      <c r="T90" s="237"/>
      <c r="W90" s="237"/>
      <c r="X90" s="237"/>
      <c r="AB90" s="239"/>
    </row>
    <row r="91" spans="2:28" s="188" customFormat="1" x14ac:dyDescent="0.2">
      <c r="B91" s="190"/>
      <c r="C91" s="190"/>
      <c r="G91" s="237"/>
      <c r="H91" s="237"/>
      <c r="L91" s="237"/>
      <c r="M91" s="237"/>
      <c r="N91" s="237"/>
      <c r="P91" s="238"/>
      <c r="Q91" s="238"/>
      <c r="S91" s="237"/>
      <c r="T91" s="237"/>
      <c r="W91" s="237"/>
      <c r="X91" s="237"/>
      <c r="AB91" s="239"/>
    </row>
    <row r="92" spans="2:28" s="188" customFormat="1" x14ac:dyDescent="0.2">
      <c r="B92" s="190"/>
      <c r="C92" s="190"/>
      <c r="G92" s="237"/>
      <c r="H92" s="237"/>
      <c r="L92" s="237"/>
      <c r="M92" s="237"/>
      <c r="N92" s="237"/>
      <c r="P92" s="238"/>
      <c r="Q92" s="238"/>
      <c r="S92" s="237"/>
      <c r="T92" s="237"/>
      <c r="W92" s="237"/>
      <c r="X92" s="237"/>
      <c r="AB92" s="239"/>
    </row>
    <row r="93" spans="2:28" s="188" customFormat="1" x14ac:dyDescent="0.2">
      <c r="B93" s="190"/>
      <c r="C93" s="190"/>
      <c r="G93" s="237"/>
      <c r="H93" s="237"/>
      <c r="L93" s="237"/>
      <c r="M93" s="237"/>
      <c r="N93" s="237"/>
      <c r="P93" s="238"/>
      <c r="Q93" s="238"/>
      <c r="S93" s="237"/>
      <c r="T93" s="237"/>
      <c r="W93" s="237"/>
      <c r="X93" s="237"/>
      <c r="AB93" s="239"/>
    </row>
    <row r="94" spans="2:28" s="188" customFormat="1" x14ac:dyDescent="0.2">
      <c r="B94" s="190"/>
      <c r="C94" s="190"/>
      <c r="G94" s="237"/>
      <c r="H94" s="237"/>
      <c r="L94" s="237"/>
      <c r="M94" s="237"/>
      <c r="N94" s="237"/>
      <c r="P94" s="238"/>
      <c r="Q94" s="238"/>
      <c r="S94" s="237"/>
      <c r="T94" s="237"/>
      <c r="W94" s="237"/>
      <c r="X94" s="237"/>
      <c r="AB94" s="239"/>
    </row>
    <row r="95" spans="2:28" s="188" customFormat="1" x14ac:dyDescent="0.2">
      <c r="B95" s="190"/>
      <c r="C95" s="190"/>
      <c r="G95" s="237"/>
      <c r="H95" s="237"/>
      <c r="L95" s="237"/>
      <c r="M95" s="237"/>
      <c r="N95" s="237"/>
      <c r="P95" s="238"/>
      <c r="Q95" s="238"/>
      <c r="S95" s="237"/>
      <c r="T95" s="237"/>
      <c r="W95" s="237"/>
      <c r="X95" s="237"/>
      <c r="AB95" s="239"/>
    </row>
    <row r="96" spans="2:28" s="188" customFormat="1" x14ac:dyDescent="0.2">
      <c r="B96" s="190"/>
      <c r="C96" s="190"/>
      <c r="G96" s="237"/>
      <c r="H96" s="237"/>
      <c r="L96" s="237"/>
      <c r="M96" s="237"/>
      <c r="N96" s="237"/>
      <c r="P96" s="238"/>
      <c r="Q96" s="238"/>
      <c r="S96" s="237"/>
      <c r="T96" s="237"/>
      <c r="W96" s="237"/>
      <c r="X96" s="237"/>
      <c r="AB96" s="239"/>
    </row>
    <row r="97" spans="2:28" s="188" customFormat="1" x14ac:dyDescent="0.2">
      <c r="B97" s="190"/>
      <c r="C97" s="190"/>
      <c r="G97" s="237"/>
      <c r="H97" s="237"/>
      <c r="L97" s="237"/>
      <c r="M97" s="237"/>
      <c r="N97" s="237"/>
      <c r="P97" s="238"/>
      <c r="Q97" s="238"/>
      <c r="S97" s="237"/>
      <c r="T97" s="237"/>
      <c r="W97" s="237"/>
      <c r="X97" s="237"/>
      <c r="AB97" s="239"/>
    </row>
    <row r="98" spans="2:28" s="188" customFormat="1" x14ac:dyDescent="0.2">
      <c r="B98" s="190"/>
      <c r="C98" s="190"/>
      <c r="G98" s="237"/>
      <c r="H98" s="237"/>
      <c r="L98" s="237"/>
      <c r="M98" s="237"/>
      <c r="N98" s="237"/>
      <c r="P98" s="238"/>
      <c r="Q98" s="238"/>
      <c r="S98" s="237"/>
      <c r="T98" s="237"/>
      <c r="W98" s="237"/>
      <c r="X98" s="237"/>
      <c r="AB98" s="239"/>
    </row>
    <row r="99" spans="2:28" s="188" customFormat="1" x14ac:dyDescent="0.2">
      <c r="B99" s="190"/>
      <c r="C99" s="190"/>
      <c r="G99" s="237"/>
      <c r="H99" s="237"/>
      <c r="L99" s="237"/>
      <c r="M99" s="237"/>
      <c r="N99" s="237"/>
      <c r="P99" s="238"/>
      <c r="Q99" s="238"/>
      <c r="S99" s="237"/>
      <c r="T99" s="237"/>
      <c r="W99" s="237"/>
      <c r="X99" s="237"/>
      <c r="AB99" s="239"/>
    </row>
    <row r="100" spans="2:28" s="188" customFormat="1" x14ac:dyDescent="0.2">
      <c r="B100" s="190"/>
      <c r="C100" s="190"/>
      <c r="G100" s="237"/>
      <c r="H100" s="237"/>
      <c r="L100" s="237"/>
      <c r="M100" s="237"/>
      <c r="N100" s="237"/>
      <c r="P100" s="238"/>
      <c r="Q100" s="238"/>
      <c r="S100" s="237"/>
      <c r="T100" s="237"/>
      <c r="W100" s="237"/>
      <c r="X100" s="237"/>
      <c r="AB100" s="239"/>
    </row>
    <row r="101" spans="2:28" s="188" customFormat="1" x14ac:dyDescent="0.2">
      <c r="B101" s="190"/>
      <c r="C101" s="190"/>
      <c r="G101" s="237"/>
      <c r="H101" s="237"/>
      <c r="L101" s="237"/>
      <c r="M101" s="237"/>
      <c r="N101" s="237"/>
      <c r="P101" s="238"/>
      <c r="Q101" s="238"/>
      <c r="S101" s="237"/>
      <c r="T101" s="237"/>
      <c r="W101" s="237"/>
      <c r="X101" s="237"/>
      <c r="AB101" s="239"/>
    </row>
    <row r="102" spans="2:28" s="188" customFormat="1" x14ac:dyDescent="0.2">
      <c r="B102" s="190"/>
      <c r="C102" s="190"/>
      <c r="G102" s="237"/>
      <c r="H102" s="237"/>
      <c r="L102" s="237"/>
      <c r="M102" s="237"/>
      <c r="N102" s="237"/>
      <c r="P102" s="238"/>
      <c r="Q102" s="238"/>
      <c r="S102" s="237"/>
      <c r="T102" s="237"/>
      <c r="W102" s="237"/>
      <c r="X102" s="237"/>
      <c r="AB102" s="239"/>
    </row>
    <row r="103" spans="2:28" s="188" customFormat="1" x14ac:dyDescent="0.2">
      <c r="B103" s="190"/>
      <c r="C103" s="190"/>
      <c r="G103" s="237"/>
      <c r="H103" s="237"/>
      <c r="L103" s="237"/>
      <c r="M103" s="237"/>
      <c r="N103" s="237"/>
      <c r="P103" s="238"/>
      <c r="Q103" s="238"/>
      <c r="S103" s="237"/>
      <c r="T103" s="237"/>
      <c r="W103" s="237"/>
      <c r="X103" s="237"/>
      <c r="AB103" s="239"/>
    </row>
    <row r="104" spans="2:28" s="188" customFormat="1" x14ac:dyDescent="0.2">
      <c r="B104" s="190"/>
      <c r="C104" s="190"/>
      <c r="G104" s="237"/>
      <c r="H104" s="237"/>
      <c r="L104" s="237"/>
      <c r="M104" s="237"/>
      <c r="N104" s="237"/>
      <c r="P104" s="238"/>
      <c r="Q104" s="238"/>
      <c r="S104" s="237"/>
      <c r="T104" s="237"/>
      <c r="W104" s="237"/>
      <c r="X104" s="237"/>
      <c r="AB104" s="239"/>
    </row>
    <row r="105" spans="2:28" s="188" customFormat="1" x14ac:dyDescent="0.2">
      <c r="B105" s="190"/>
      <c r="C105" s="190"/>
      <c r="G105" s="237"/>
      <c r="H105" s="237"/>
      <c r="L105" s="237"/>
      <c r="M105" s="237"/>
      <c r="N105" s="237"/>
      <c r="P105" s="238"/>
      <c r="Q105" s="238"/>
      <c r="S105" s="237"/>
      <c r="T105" s="237"/>
      <c r="W105" s="237"/>
      <c r="X105" s="237"/>
      <c r="AB105" s="239"/>
    </row>
    <row r="106" spans="2:28" s="188" customFormat="1" x14ac:dyDescent="0.2">
      <c r="B106" s="190"/>
      <c r="C106" s="190"/>
      <c r="G106" s="237"/>
      <c r="H106" s="237"/>
      <c r="L106" s="237"/>
      <c r="M106" s="237"/>
      <c r="N106" s="237"/>
      <c r="P106" s="238"/>
      <c r="Q106" s="238"/>
      <c r="S106" s="237"/>
      <c r="T106" s="237"/>
      <c r="W106" s="237"/>
      <c r="X106" s="237"/>
      <c r="AB106" s="239"/>
    </row>
    <row r="107" spans="2:28" s="188" customFormat="1" x14ac:dyDescent="0.2">
      <c r="B107" s="190"/>
      <c r="C107" s="190"/>
      <c r="G107" s="237"/>
      <c r="H107" s="237"/>
      <c r="L107" s="237"/>
      <c r="M107" s="237"/>
      <c r="N107" s="237"/>
      <c r="P107" s="238"/>
      <c r="Q107" s="238"/>
      <c r="S107" s="237"/>
      <c r="T107" s="237"/>
      <c r="W107" s="237"/>
      <c r="X107" s="237"/>
      <c r="AB107" s="239"/>
    </row>
    <row r="108" spans="2:28" s="188" customFormat="1" x14ac:dyDescent="0.2">
      <c r="B108" s="190"/>
      <c r="C108" s="190"/>
      <c r="G108" s="237"/>
      <c r="H108" s="237"/>
      <c r="L108" s="237"/>
      <c r="M108" s="237"/>
      <c r="N108" s="237"/>
      <c r="P108" s="238"/>
      <c r="Q108" s="238"/>
      <c r="S108" s="237"/>
      <c r="T108" s="237"/>
      <c r="W108" s="237"/>
      <c r="X108" s="237"/>
      <c r="AB108" s="239"/>
    </row>
    <row r="109" spans="2:28" s="188" customFormat="1" x14ac:dyDescent="0.2">
      <c r="B109" s="190"/>
      <c r="C109" s="190"/>
      <c r="G109" s="237"/>
      <c r="H109" s="237"/>
      <c r="L109" s="237"/>
      <c r="M109" s="237"/>
      <c r="N109" s="237"/>
      <c r="P109" s="238"/>
      <c r="Q109" s="238"/>
      <c r="S109" s="237"/>
      <c r="T109" s="237"/>
      <c r="W109" s="237"/>
      <c r="X109" s="237"/>
      <c r="AB109" s="239"/>
    </row>
    <row r="110" spans="2:28" s="188" customFormat="1" x14ac:dyDescent="0.2">
      <c r="B110" s="190"/>
      <c r="C110" s="190"/>
      <c r="G110" s="237"/>
      <c r="H110" s="237"/>
      <c r="L110" s="237"/>
      <c r="M110" s="237"/>
      <c r="N110" s="237"/>
      <c r="P110" s="238"/>
      <c r="Q110" s="238"/>
      <c r="S110" s="237"/>
      <c r="T110" s="237"/>
      <c r="W110" s="237"/>
      <c r="X110" s="237"/>
      <c r="AB110" s="239"/>
    </row>
    <row r="111" spans="2:28" s="188" customFormat="1" x14ac:dyDescent="0.2">
      <c r="B111" s="190"/>
      <c r="C111" s="190"/>
      <c r="G111" s="237"/>
      <c r="H111" s="237"/>
      <c r="L111" s="237"/>
      <c r="M111" s="237"/>
      <c r="N111" s="237"/>
      <c r="P111" s="238"/>
      <c r="Q111" s="238"/>
      <c r="S111" s="237"/>
      <c r="T111" s="237"/>
      <c r="W111" s="237"/>
      <c r="X111" s="237"/>
      <c r="AB111" s="239"/>
    </row>
    <row r="112" spans="2:28" s="188" customFormat="1" x14ac:dyDescent="0.2">
      <c r="B112" s="190"/>
      <c r="C112" s="190"/>
      <c r="G112" s="237"/>
      <c r="H112" s="237"/>
      <c r="L112" s="237"/>
      <c r="M112" s="237"/>
      <c r="N112" s="237"/>
      <c r="P112" s="238"/>
      <c r="Q112" s="238"/>
      <c r="S112" s="237"/>
      <c r="T112" s="237"/>
      <c r="W112" s="237"/>
      <c r="X112" s="237"/>
      <c r="AB112" s="239"/>
    </row>
    <row r="113" spans="2:28" s="188" customFormat="1" x14ac:dyDescent="0.2">
      <c r="B113" s="190"/>
      <c r="C113" s="190"/>
      <c r="G113" s="237"/>
      <c r="H113" s="237"/>
      <c r="L113" s="237"/>
      <c r="M113" s="237"/>
      <c r="N113" s="237"/>
      <c r="P113" s="238"/>
      <c r="Q113" s="238"/>
      <c r="S113" s="237"/>
      <c r="T113" s="237"/>
      <c r="W113" s="237"/>
      <c r="X113" s="237"/>
      <c r="AB113" s="239"/>
    </row>
    <row r="114" spans="2:28" s="188" customFormat="1" x14ac:dyDescent="0.2">
      <c r="B114" s="190"/>
      <c r="C114" s="190"/>
      <c r="G114" s="237"/>
      <c r="H114" s="237"/>
      <c r="L114" s="237"/>
      <c r="M114" s="237"/>
      <c r="N114" s="237"/>
      <c r="P114" s="238"/>
      <c r="Q114" s="238"/>
      <c r="S114" s="237"/>
      <c r="T114" s="237"/>
      <c r="W114" s="237"/>
      <c r="X114" s="237"/>
      <c r="AB114" s="239"/>
    </row>
    <row r="115" spans="2:28" s="188" customFormat="1" x14ac:dyDescent="0.2">
      <c r="B115" s="190"/>
      <c r="C115" s="190"/>
      <c r="G115" s="237"/>
      <c r="H115" s="237"/>
      <c r="L115" s="237"/>
      <c r="M115" s="237"/>
      <c r="N115" s="237"/>
      <c r="P115" s="238"/>
      <c r="Q115" s="238"/>
      <c r="S115" s="237"/>
      <c r="T115" s="237"/>
      <c r="W115" s="237"/>
      <c r="X115" s="237"/>
      <c r="AB115" s="239"/>
    </row>
    <row r="116" spans="2:28" s="188" customFormat="1" x14ac:dyDescent="0.2">
      <c r="B116" s="190"/>
      <c r="C116" s="190"/>
      <c r="G116" s="237"/>
      <c r="H116" s="237"/>
      <c r="L116" s="237"/>
      <c r="M116" s="237"/>
      <c r="N116" s="237"/>
      <c r="P116" s="238"/>
      <c r="Q116" s="238"/>
      <c r="S116" s="237"/>
      <c r="T116" s="237"/>
      <c r="W116" s="237"/>
      <c r="X116" s="237"/>
      <c r="AB116" s="239"/>
    </row>
    <row r="117" spans="2:28" s="188" customFormat="1" x14ac:dyDescent="0.2">
      <c r="B117" s="190"/>
      <c r="C117" s="190"/>
      <c r="G117" s="237"/>
      <c r="H117" s="237"/>
      <c r="L117" s="237"/>
      <c r="M117" s="237"/>
      <c r="N117" s="237"/>
      <c r="P117" s="238"/>
      <c r="Q117" s="238"/>
      <c r="S117" s="237"/>
      <c r="T117" s="237"/>
      <c r="W117" s="237"/>
      <c r="X117" s="237"/>
      <c r="AB117" s="239"/>
    </row>
    <row r="118" spans="2:28" s="188" customFormat="1" x14ac:dyDescent="0.2">
      <c r="B118" s="190"/>
      <c r="C118" s="190"/>
      <c r="G118" s="237"/>
      <c r="H118" s="237"/>
      <c r="L118" s="237"/>
      <c r="M118" s="237"/>
      <c r="N118" s="237"/>
      <c r="P118" s="238"/>
      <c r="Q118" s="238"/>
      <c r="S118" s="237"/>
      <c r="T118" s="237"/>
      <c r="W118" s="237"/>
      <c r="X118" s="237"/>
      <c r="AB118" s="239"/>
    </row>
    <row r="119" spans="2:28" s="188" customFormat="1" x14ac:dyDescent="0.2">
      <c r="B119" s="190"/>
      <c r="C119" s="190"/>
      <c r="G119" s="237"/>
      <c r="H119" s="237"/>
      <c r="L119" s="237"/>
      <c r="M119" s="237"/>
      <c r="N119" s="237"/>
      <c r="P119" s="238"/>
      <c r="Q119" s="238"/>
      <c r="S119" s="237"/>
      <c r="T119" s="237"/>
      <c r="W119" s="237"/>
      <c r="X119" s="237"/>
      <c r="AB119" s="239"/>
    </row>
    <row r="120" spans="2:28" s="188" customFormat="1" x14ac:dyDescent="0.2">
      <c r="B120" s="190"/>
      <c r="C120" s="190"/>
      <c r="G120" s="237"/>
      <c r="H120" s="237"/>
      <c r="L120" s="237"/>
      <c r="M120" s="237"/>
      <c r="N120" s="237"/>
      <c r="P120" s="238"/>
      <c r="Q120" s="238"/>
      <c r="S120" s="237"/>
      <c r="T120" s="237"/>
      <c r="W120" s="237"/>
      <c r="X120" s="237"/>
      <c r="AB120" s="239"/>
    </row>
    <row r="121" spans="2:28" s="188" customFormat="1" x14ac:dyDescent="0.2">
      <c r="B121" s="190"/>
      <c r="C121" s="190"/>
      <c r="G121" s="237"/>
      <c r="H121" s="237"/>
      <c r="L121" s="237"/>
      <c r="M121" s="237"/>
      <c r="N121" s="237"/>
      <c r="P121" s="238"/>
      <c r="Q121" s="238"/>
      <c r="S121" s="237"/>
      <c r="T121" s="237"/>
      <c r="W121" s="237"/>
      <c r="X121" s="237"/>
      <c r="AB121" s="239"/>
    </row>
    <row r="122" spans="2:28" s="188" customFormat="1" x14ac:dyDescent="0.2">
      <c r="B122" s="190"/>
      <c r="C122" s="190"/>
      <c r="G122" s="237"/>
      <c r="H122" s="237"/>
      <c r="L122" s="237"/>
      <c r="M122" s="237"/>
      <c r="N122" s="237"/>
      <c r="P122" s="238"/>
      <c r="Q122" s="238"/>
      <c r="S122" s="237"/>
      <c r="T122" s="237"/>
      <c r="W122" s="237"/>
      <c r="X122" s="237"/>
      <c r="AB122" s="239"/>
    </row>
    <row r="123" spans="2:28" s="188" customFormat="1" x14ac:dyDescent="0.2">
      <c r="B123" s="190"/>
      <c r="C123" s="190"/>
      <c r="G123" s="237"/>
      <c r="H123" s="237"/>
      <c r="L123" s="237"/>
      <c r="M123" s="237"/>
      <c r="N123" s="237"/>
      <c r="P123" s="238"/>
      <c r="Q123" s="238"/>
      <c r="S123" s="237"/>
      <c r="T123" s="237"/>
      <c r="W123" s="237"/>
      <c r="X123" s="237"/>
      <c r="AB123" s="239"/>
    </row>
    <row r="124" spans="2:28" s="188" customFormat="1" x14ac:dyDescent="0.2">
      <c r="B124" s="190"/>
      <c r="C124" s="190"/>
      <c r="G124" s="237"/>
      <c r="H124" s="237"/>
      <c r="L124" s="237"/>
      <c r="M124" s="237"/>
      <c r="N124" s="237"/>
      <c r="P124" s="238"/>
      <c r="Q124" s="238"/>
      <c r="S124" s="237"/>
      <c r="T124" s="237"/>
      <c r="W124" s="237"/>
      <c r="X124" s="237"/>
      <c r="AB124" s="239"/>
    </row>
    <row r="125" spans="2:28" s="188" customFormat="1" x14ac:dyDescent="0.2">
      <c r="B125" s="190"/>
      <c r="C125" s="190"/>
      <c r="G125" s="237"/>
      <c r="H125" s="237"/>
      <c r="L125" s="237"/>
      <c r="M125" s="237"/>
      <c r="N125" s="237"/>
      <c r="P125" s="238"/>
      <c r="Q125" s="238"/>
      <c r="S125" s="237"/>
      <c r="T125" s="237"/>
      <c r="W125" s="237"/>
      <c r="X125" s="237"/>
      <c r="AB125" s="239"/>
    </row>
    <row r="126" spans="2:28" s="188" customFormat="1" x14ac:dyDescent="0.2">
      <c r="B126" s="190"/>
      <c r="C126" s="190"/>
      <c r="G126" s="237"/>
      <c r="H126" s="237"/>
      <c r="L126" s="237"/>
      <c r="M126" s="237"/>
      <c r="N126" s="237"/>
      <c r="P126" s="238"/>
      <c r="Q126" s="238"/>
      <c r="S126" s="237"/>
      <c r="T126" s="237"/>
      <c r="W126" s="237"/>
      <c r="X126" s="237"/>
      <c r="AB126" s="239"/>
    </row>
    <row r="127" spans="2:28" s="188" customFormat="1" x14ac:dyDescent="0.2">
      <c r="B127" s="190"/>
      <c r="C127" s="190"/>
      <c r="G127" s="237"/>
      <c r="H127" s="237"/>
      <c r="L127" s="237"/>
      <c r="M127" s="237"/>
      <c r="N127" s="237"/>
      <c r="P127" s="238"/>
      <c r="Q127" s="238"/>
      <c r="S127" s="237"/>
      <c r="T127" s="237"/>
      <c r="W127" s="237"/>
      <c r="X127" s="237"/>
      <c r="AB127" s="239"/>
    </row>
    <row r="128" spans="2:28" s="188" customFormat="1" x14ac:dyDescent="0.2">
      <c r="B128" s="190"/>
      <c r="C128" s="190"/>
      <c r="G128" s="237"/>
      <c r="H128" s="237"/>
      <c r="L128" s="237"/>
      <c r="M128" s="237"/>
      <c r="N128" s="237"/>
      <c r="P128" s="238"/>
      <c r="Q128" s="238"/>
      <c r="S128" s="237"/>
      <c r="T128" s="237"/>
      <c r="W128" s="237"/>
      <c r="X128" s="237"/>
      <c r="AB128" s="239"/>
    </row>
    <row r="129" spans="2:28" s="188" customFormat="1" x14ac:dyDescent="0.2">
      <c r="B129" s="190"/>
      <c r="C129" s="190"/>
      <c r="G129" s="237"/>
      <c r="H129" s="237"/>
      <c r="L129" s="237"/>
      <c r="M129" s="237"/>
      <c r="N129" s="237"/>
      <c r="P129" s="238"/>
      <c r="Q129" s="238"/>
      <c r="S129" s="237"/>
      <c r="T129" s="237"/>
      <c r="W129" s="237"/>
      <c r="X129" s="237"/>
      <c r="AB129" s="239"/>
    </row>
    <row r="130" spans="2:28" s="188" customFormat="1" x14ac:dyDescent="0.2">
      <c r="B130" s="190"/>
      <c r="C130" s="190"/>
      <c r="G130" s="237"/>
      <c r="H130" s="237"/>
      <c r="L130" s="237"/>
      <c r="M130" s="237"/>
      <c r="N130" s="237"/>
      <c r="P130" s="238"/>
      <c r="Q130" s="238"/>
      <c r="S130" s="237"/>
      <c r="T130" s="237"/>
      <c r="W130" s="237"/>
      <c r="X130" s="237"/>
      <c r="AB130" s="239"/>
    </row>
    <row r="131" spans="2:28" s="188" customFormat="1" x14ac:dyDescent="0.2">
      <c r="B131" s="190"/>
      <c r="C131" s="190"/>
      <c r="G131" s="237"/>
      <c r="H131" s="237"/>
      <c r="L131" s="237"/>
      <c r="M131" s="237"/>
      <c r="N131" s="237"/>
      <c r="P131" s="238"/>
      <c r="Q131" s="238"/>
      <c r="S131" s="237"/>
      <c r="T131" s="237"/>
      <c r="W131" s="237"/>
      <c r="X131" s="237"/>
      <c r="AB131" s="239"/>
    </row>
    <row r="132" spans="2:28" s="188" customFormat="1" x14ac:dyDescent="0.2">
      <c r="B132" s="190"/>
      <c r="C132" s="190"/>
      <c r="G132" s="237"/>
      <c r="H132" s="237"/>
      <c r="L132" s="237"/>
      <c r="M132" s="237"/>
      <c r="N132" s="237"/>
      <c r="P132" s="238"/>
      <c r="Q132" s="238"/>
      <c r="S132" s="237"/>
      <c r="T132" s="237"/>
      <c r="W132" s="237"/>
      <c r="X132" s="237"/>
      <c r="AB132" s="239"/>
    </row>
    <row r="133" spans="2:28" s="188" customFormat="1" x14ac:dyDescent="0.2">
      <c r="B133" s="190"/>
      <c r="C133" s="190"/>
      <c r="G133" s="237"/>
      <c r="H133" s="237"/>
      <c r="L133" s="237"/>
      <c r="M133" s="237"/>
      <c r="N133" s="237"/>
      <c r="P133" s="238"/>
      <c r="Q133" s="238"/>
      <c r="S133" s="237"/>
      <c r="T133" s="237"/>
      <c r="W133" s="237"/>
      <c r="X133" s="237"/>
      <c r="AB133" s="239"/>
    </row>
    <row r="134" spans="2:28" s="188" customFormat="1" x14ac:dyDescent="0.2">
      <c r="B134" s="190"/>
      <c r="C134" s="190"/>
      <c r="G134" s="237"/>
      <c r="H134" s="237"/>
      <c r="L134" s="237"/>
      <c r="M134" s="237"/>
      <c r="N134" s="237"/>
      <c r="P134" s="238"/>
      <c r="Q134" s="238"/>
      <c r="S134" s="237"/>
      <c r="T134" s="237"/>
      <c r="W134" s="237"/>
      <c r="X134" s="237"/>
      <c r="AB134" s="239"/>
    </row>
    <row r="135" spans="2:28" s="188" customFormat="1" x14ac:dyDescent="0.2">
      <c r="B135" s="190"/>
      <c r="C135" s="190"/>
      <c r="G135" s="237"/>
      <c r="H135" s="237"/>
      <c r="L135" s="237"/>
      <c r="M135" s="237"/>
      <c r="N135" s="237"/>
      <c r="P135" s="238"/>
      <c r="Q135" s="238"/>
      <c r="S135" s="237"/>
      <c r="T135" s="237"/>
      <c r="W135" s="237"/>
      <c r="X135" s="237"/>
      <c r="AB135" s="239"/>
    </row>
    <row r="136" spans="2:28" s="188" customFormat="1" x14ac:dyDescent="0.2">
      <c r="B136" s="190"/>
      <c r="C136" s="190"/>
      <c r="G136" s="237"/>
      <c r="H136" s="237"/>
      <c r="L136" s="237"/>
      <c r="M136" s="237"/>
      <c r="N136" s="237"/>
      <c r="P136" s="238"/>
      <c r="Q136" s="238"/>
      <c r="S136" s="237"/>
      <c r="T136" s="237"/>
      <c r="W136" s="237"/>
      <c r="X136" s="237"/>
      <c r="AB136" s="239"/>
    </row>
    <row r="137" spans="2:28" s="188" customFormat="1" x14ac:dyDescent="0.2">
      <c r="B137" s="190"/>
      <c r="C137" s="190"/>
      <c r="G137" s="237"/>
      <c r="H137" s="237"/>
      <c r="L137" s="237"/>
      <c r="M137" s="237"/>
      <c r="N137" s="237"/>
      <c r="P137" s="238"/>
      <c r="Q137" s="238"/>
      <c r="S137" s="237"/>
      <c r="T137" s="237"/>
      <c r="W137" s="237"/>
      <c r="X137" s="237"/>
      <c r="AB137" s="239"/>
    </row>
    <row r="138" spans="2:28" s="188" customFormat="1" x14ac:dyDescent="0.2">
      <c r="B138" s="190"/>
      <c r="C138" s="190"/>
      <c r="G138" s="237"/>
      <c r="H138" s="237"/>
      <c r="L138" s="237"/>
      <c r="M138" s="237"/>
      <c r="N138" s="237"/>
      <c r="P138" s="238"/>
      <c r="Q138" s="238"/>
      <c r="S138" s="237"/>
      <c r="T138" s="237"/>
      <c r="W138" s="237"/>
      <c r="X138" s="237"/>
      <c r="AB138" s="239"/>
    </row>
    <row r="139" spans="2:28" s="188" customFormat="1" x14ac:dyDescent="0.2">
      <c r="B139" s="190"/>
      <c r="C139" s="190"/>
      <c r="G139" s="237"/>
      <c r="H139" s="237"/>
      <c r="L139" s="237"/>
      <c r="M139" s="237"/>
      <c r="N139" s="237"/>
      <c r="P139" s="238"/>
      <c r="Q139" s="238"/>
      <c r="S139" s="237"/>
      <c r="T139" s="237"/>
      <c r="W139" s="237"/>
      <c r="X139" s="237"/>
      <c r="AB139" s="239"/>
    </row>
    <row r="140" spans="2:28" s="188" customFormat="1" x14ac:dyDescent="0.2">
      <c r="B140" s="190"/>
      <c r="C140" s="190"/>
      <c r="G140" s="237"/>
      <c r="H140" s="237"/>
      <c r="L140" s="237"/>
      <c r="M140" s="237"/>
      <c r="N140" s="237"/>
      <c r="P140" s="238"/>
      <c r="Q140" s="238"/>
      <c r="S140" s="237"/>
      <c r="T140" s="237"/>
      <c r="W140" s="237"/>
      <c r="X140" s="237"/>
      <c r="AB140" s="239"/>
    </row>
    <row r="141" spans="2:28" s="188" customFormat="1" x14ac:dyDescent="0.2">
      <c r="B141" s="190"/>
      <c r="C141" s="190"/>
      <c r="G141" s="237"/>
      <c r="H141" s="237"/>
      <c r="L141" s="237"/>
      <c r="M141" s="237"/>
      <c r="N141" s="237"/>
      <c r="P141" s="238"/>
      <c r="Q141" s="238"/>
      <c r="S141" s="237"/>
      <c r="T141" s="237"/>
      <c r="W141" s="237"/>
      <c r="X141" s="237"/>
      <c r="AB141" s="239"/>
    </row>
    <row r="142" spans="2:28" s="188" customFormat="1" x14ac:dyDescent="0.2">
      <c r="B142" s="190"/>
      <c r="C142" s="190"/>
      <c r="G142" s="237"/>
      <c r="H142" s="237"/>
      <c r="L142" s="237"/>
      <c r="M142" s="237"/>
      <c r="N142" s="237"/>
      <c r="P142" s="238"/>
      <c r="Q142" s="238"/>
      <c r="S142" s="237"/>
      <c r="T142" s="237"/>
      <c r="W142" s="237"/>
      <c r="X142" s="237"/>
      <c r="AB142" s="239"/>
    </row>
    <row r="143" spans="2:28" s="188" customFormat="1" x14ac:dyDescent="0.2">
      <c r="B143" s="190"/>
      <c r="C143" s="190"/>
      <c r="G143" s="237"/>
      <c r="H143" s="237"/>
      <c r="L143" s="237"/>
      <c r="M143" s="237"/>
      <c r="N143" s="237"/>
      <c r="P143" s="238"/>
      <c r="Q143" s="238"/>
      <c r="S143" s="237"/>
      <c r="T143" s="237"/>
      <c r="W143" s="237"/>
      <c r="X143" s="237"/>
      <c r="AB143" s="239"/>
    </row>
    <row r="144" spans="2:28" s="188" customFormat="1" x14ac:dyDescent="0.2">
      <c r="B144" s="190"/>
      <c r="C144" s="190"/>
      <c r="G144" s="237"/>
      <c r="H144" s="237"/>
      <c r="L144" s="237"/>
      <c r="M144" s="237"/>
      <c r="N144" s="237"/>
      <c r="P144" s="238"/>
      <c r="Q144" s="238"/>
      <c r="S144" s="237"/>
      <c r="T144" s="237"/>
      <c r="W144" s="237"/>
      <c r="X144" s="237"/>
      <c r="AB144" s="239"/>
    </row>
    <row r="145" spans="2:28" s="188" customFormat="1" x14ac:dyDescent="0.2">
      <c r="B145" s="190"/>
      <c r="C145" s="190"/>
      <c r="G145" s="237"/>
      <c r="H145" s="237"/>
      <c r="L145" s="237"/>
      <c r="M145" s="237"/>
      <c r="N145" s="237"/>
      <c r="P145" s="238"/>
      <c r="Q145" s="238"/>
      <c r="S145" s="237"/>
      <c r="T145" s="237"/>
      <c r="W145" s="237"/>
      <c r="X145" s="237"/>
      <c r="AB145" s="239"/>
    </row>
    <row r="146" spans="2:28" s="188" customFormat="1" x14ac:dyDescent="0.2">
      <c r="B146" s="190"/>
      <c r="C146" s="190"/>
      <c r="G146" s="237"/>
      <c r="H146" s="237"/>
      <c r="L146" s="237"/>
      <c r="M146" s="237"/>
      <c r="N146" s="237"/>
      <c r="P146" s="238"/>
      <c r="Q146" s="238"/>
      <c r="S146" s="237"/>
      <c r="T146" s="237"/>
      <c r="W146" s="237"/>
      <c r="X146" s="237"/>
      <c r="AB146" s="239"/>
    </row>
    <row r="147" spans="2:28" s="188" customFormat="1" x14ac:dyDescent="0.2">
      <c r="B147" s="190"/>
      <c r="C147" s="190"/>
      <c r="G147" s="237"/>
      <c r="H147" s="237"/>
      <c r="L147" s="237"/>
      <c r="M147" s="237"/>
      <c r="N147" s="237"/>
      <c r="P147" s="238"/>
      <c r="Q147" s="238"/>
      <c r="S147" s="237"/>
      <c r="T147" s="237"/>
      <c r="W147" s="237"/>
      <c r="X147" s="237"/>
      <c r="AB147" s="239"/>
    </row>
    <row r="148" spans="2:28" s="188" customFormat="1" x14ac:dyDescent="0.2">
      <c r="B148" s="190"/>
      <c r="C148" s="190"/>
      <c r="G148" s="237"/>
      <c r="H148" s="237"/>
      <c r="L148" s="237"/>
      <c r="M148" s="237"/>
      <c r="N148" s="237"/>
      <c r="P148" s="238"/>
      <c r="Q148" s="238"/>
      <c r="S148" s="237"/>
      <c r="T148" s="237"/>
      <c r="W148" s="237"/>
      <c r="X148" s="237"/>
      <c r="AB148" s="239"/>
    </row>
    <row r="149" spans="2:28" s="188" customFormat="1" x14ac:dyDescent="0.2">
      <c r="B149" s="190"/>
      <c r="C149" s="190"/>
      <c r="G149" s="237"/>
      <c r="H149" s="237"/>
      <c r="L149" s="237"/>
      <c r="M149" s="237"/>
      <c r="N149" s="237"/>
      <c r="P149" s="238"/>
      <c r="Q149" s="238"/>
      <c r="S149" s="237"/>
      <c r="T149" s="237"/>
      <c r="W149" s="237"/>
      <c r="X149" s="237"/>
      <c r="AB149" s="239"/>
    </row>
    <row r="150" spans="2:28" s="188" customFormat="1" x14ac:dyDescent="0.2">
      <c r="B150" s="190"/>
      <c r="C150" s="190"/>
      <c r="G150" s="237"/>
      <c r="H150" s="237"/>
      <c r="L150" s="237"/>
      <c r="M150" s="237"/>
      <c r="N150" s="237"/>
      <c r="P150" s="238"/>
      <c r="Q150" s="238"/>
      <c r="S150" s="237"/>
      <c r="T150" s="237"/>
      <c r="W150" s="237"/>
      <c r="X150" s="237"/>
      <c r="AB150" s="239"/>
    </row>
    <row r="151" spans="2:28" s="188" customFormat="1" x14ac:dyDescent="0.2">
      <c r="B151" s="190"/>
      <c r="C151" s="190"/>
      <c r="G151" s="237"/>
      <c r="H151" s="237"/>
      <c r="L151" s="237"/>
      <c r="M151" s="237"/>
      <c r="N151" s="237"/>
      <c r="P151" s="238"/>
      <c r="Q151" s="238"/>
      <c r="S151" s="237"/>
      <c r="T151" s="237"/>
      <c r="W151" s="237"/>
      <c r="X151" s="237"/>
      <c r="AB151" s="239"/>
    </row>
    <row r="152" spans="2:28" s="188" customFormat="1" x14ac:dyDescent="0.2">
      <c r="B152" s="190"/>
      <c r="C152" s="190"/>
      <c r="G152" s="237"/>
      <c r="H152" s="237"/>
      <c r="L152" s="237"/>
      <c r="M152" s="237"/>
      <c r="N152" s="237"/>
      <c r="P152" s="238"/>
      <c r="Q152" s="238"/>
      <c r="S152" s="237"/>
      <c r="T152" s="237"/>
      <c r="W152" s="237"/>
      <c r="X152" s="237"/>
      <c r="AB152" s="239"/>
    </row>
    <row r="153" spans="2:28" s="188" customFormat="1" x14ac:dyDescent="0.2">
      <c r="B153" s="190"/>
      <c r="C153" s="190"/>
      <c r="G153" s="237"/>
      <c r="H153" s="237"/>
      <c r="L153" s="237"/>
      <c r="M153" s="237"/>
      <c r="N153" s="237"/>
      <c r="P153" s="238"/>
      <c r="Q153" s="238"/>
      <c r="S153" s="237"/>
      <c r="T153" s="237"/>
      <c r="W153" s="237"/>
      <c r="X153" s="237"/>
      <c r="AB153" s="239"/>
    </row>
    <row r="154" spans="2:28" s="188" customFormat="1" x14ac:dyDescent="0.2">
      <c r="B154" s="190"/>
      <c r="C154" s="190"/>
      <c r="G154" s="237"/>
      <c r="H154" s="237"/>
      <c r="L154" s="237"/>
      <c r="M154" s="237"/>
      <c r="N154" s="237"/>
      <c r="P154" s="238"/>
      <c r="Q154" s="238"/>
      <c r="S154" s="237"/>
      <c r="T154" s="237"/>
      <c r="W154" s="237"/>
      <c r="X154" s="237"/>
      <c r="AB154" s="239"/>
    </row>
    <row r="155" spans="2:28" s="188" customFormat="1" x14ac:dyDescent="0.2">
      <c r="B155" s="190"/>
      <c r="C155" s="190"/>
      <c r="G155" s="237"/>
      <c r="H155" s="237"/>
      <c r="L155" s="237"/>
      <c r="M155" s="237"/>
      <c r="N155" s="237"/>
      <c r="P155" s="238"/>
      <c r="Q155" s="238"/>
      <c r="S155" s="237"/>
      <c r="T155" s="237"/>
      <c r="W155" s="237"/>
      <c r="X155" s="237"/>
      <c r="AB155" s="239"/>
    </row>
    <row r="156" spans="2:28" s="188" customFormat="1" x14ac:dyDescent="0.2">
      <c r="B156" s="190"/>
      <c r="C156" s="190"/>
      <c r="G156" s="237"/>
      <c r="H156" s="237"/>
      <c r="L156" s="237"/>
      <c r="M156" s="237"/>
      <c r="N156" s="237"/>
      <c r="P156" s="238"/>
      <c r="Q156" s="238"/>
      <c r="S156" s="237"/>
      <c r="T156" s="237"/>
      <c r="W156" s="237"/>
      <c r="X156" s="237"/>
      <c r="AB156" s="239"/>
    </row>
    <row r="157" spans="2:28" s="188" customFormat="1" x14ac:dyDescent="0.2">
      <c r="B157" s="190"/>
      <c r="C157" s="190"/>
      <c r="G157" s="237"/>
      <c r="H157" s="237"/>
      <c r="L157" s="237"/>
      <c r="M157" s="237"/>
      <c r="N157" s="237"/>
      <c r="P157" s="238"/>
      <c r="Q157" s="238"/>
      <c r="S157" s="237"/>
      <c r="T157" s="237"/>
      <c r="W157" s="237"/>
      <c r="X157" s="237"/>
      <c r="AB157" s="239"/>
    </row>
    <row r="158" spans="2:28" s="188" customFormat="1" x14ac:dyDescent="0.2">
      <c r="B158" s="190"/>
      <c r="C158" s="190"/>
      <c r="G158" s="237"/>
      <c r="H158" s="237"/>
      <c r="L158" s="237"/>
      <c r="M158" s="237"/>
      <c r="N158" s="237"/>
      <c r="P158" s="238"/>
      <c r="Q158" s="238"/>
      <c r="S158" s="237"/>
      <c r="T158" s="237"/>
      <c r="W158" s="237"/>
      <c r="X158" s="237"/>
      <c r="AB158" s="239"/>
    </row>
    <row r="159" spans="2:28" s="188" customFormat="1" x14ac:dyDescent="0.2">
      <c r="B159" s="190"/>
      <c r="C159" s="190"/>
      <c r="G159" s="237"/>
      <c r="H159" s="237"/>
      <c r="L159" s="237"/>
      <c r="M159" s="237"/>
      <c r="N159" s="237"/>
      <c r="P159" s="238"/>
      <c r="Q159" s="238"/>
      <c r="S159" s="237"/>
      <c r="T159" s="237"/>
      <c r="W159" s="237"/>
      <c r="X159" s="237"/>
      <c r="AB159" s="239"/>
    </row>
    <row r="160" spans="2:28" s="188" customFormat="1" x14ac:dyDescent="0.2">
      <c r="B160" s="190"/>
      <c r="C160" s="190"/>
      <c r="G160" s="237"/>
      <c r="H160" s="237"/>
      <c r="L160" s="237"/>
      <c r="M160" s="237"/>
      <c r="N160" s="237"/>
      <c r="P160" s="238"/>
      <c r="Q160" s="238"/>
      <c r="S160" s="237"/>
      <c r="T160" s="237"/>
      <c r="W160" s="237"/>
      <c r="X160" s="237"/>
      <c r="AB160" s="239"/>
    </row>
    <row r="161" spans="2:28" s="188" customFormat="1" x14ac:dyDescent="0.2">
      <c r="B161" s="190"/>
      <c r="C161" s="190"/>
      <c r="G161" s="237"/>
      <c r="H161" s="237"/>
      <c r="L161" s="237"/>
      <c r="M161" s="237"/>
      <c r="N161" s="237"/>
      <c r="P161" s="238"/>
      <c r="Q161" s="238"/>
      <c r="S161" s="237"/>
      <c r="T161" s="237"/>
      <c r="W161" s="237"/>
      <c r="X161" s="237"/>
      <c r="AB161" s="239"/>
    </row>
    <row r="162" spans="2:28" s="188" customFormat="1" x14ac:dyDescent="0.2">
      <c r="B162" s="190"/>
      <c r="C162" s="190"/>
      <c r="G162" s="237"/>
      <c r="H162" s="237"/>
      <c r="L162" s="237"/>
      <c r="M162" s="237"/>
      <c r="N162" s="237"/>
      <c r="P162" s="238"/>
      <c r="Q162" s="238"/>
      <c r="S162" s="237"/>
      <c r="T162" s="237"/>
      <c r="W162" s="237"/>
      <c r="X162" s="237"/>
      <c r="AB162" s="239"/>
    </row>
    <row r="163" spans="2:28" s="188" customFormat="1" x14ac:dyDescent="0.2">
      <c r="B163" s="190"/>
      <c r="C163" s="190"/>
      <c r="G163" s="237"/>
      <c r="H163" s="237"/>
      <c r="L163" s="237"/>
      <c r="M163" s="237"/>
      <c r="N163" s="237"/>
      <c r="P163" s="238"/>
      <c r="Q163" s="238"/>
      <c r="S163" s="237"/>
      <c r="T163" s="237"/>
      <c r="W163" s="237"/>
      <c r="X163" s="237"/>
      <c r="AB163" s="239"/>
    </row>
    <row r="164" spans="2:28" s="188" customFormat="1" x14ac:dyDescent="0.2">
      <c r="B164" s="190"/>
      <c r="C164" s="190"/>
      <c r="G164" s="237"/>
      <c r="H164" s="237"/>
      <c r="L164" s="237"/>
      <c r="M164" s="237"/>
      <c r="N164" s="237"/>
      <c r="P164" s="238"/>
      <c r="Q164" s="238"/>
      <c r="S164" s="237"/>
      <c r="T164" s="237"/>
      <c r="W164" s="237"/>
      <c r="X164" s="237"/>
      <c r="AB164" s="239"/>
    </row>
    <row r="165" spans="2:28" s="188" customFormat="1" x14ac:dyDescent="0.2">
      <c r="B165" s="190"/>
      <c r="C165" s="190"/>
      <c r="G165" s="237"/>
      <c r="H165" s="237"/>
      <c r="L165" s="237"/>
      <c r="M165" s="237"/>
      <c r="N165" s="237"/>
      <c r="P165" s="238"/>
      <c r="Q165" s="238"/>
      <c r="S165" s="237"/>
      <c r="T165" s="237"/>
      <c r="W165" s="237"/>
      <c r="X165" s="237"/>
      <c r="AB165" s="239"/>
    </row>
    <row r="166" spans="2:28" s="188" customFormat="1" x14ac:dyDescent="0.2">
      <c r="B166" s="190"/>
      <c r="C166" s="190"/>
      <c r="G166" s="237"/>
      <c r="H166" s="237"/>
      <c r="L166" s="237"/>
      <c r="M166" s="237"/>
      <c r="N166" s="237"/>
      <c r="P166" s="238"/>
      <c r="Q166" s="238"/>
      <c r="S166" s="237"/>
      <c r="T166" s="237"/>
      <c r="W166" s="237"/>
      <c r="X166" s="237"/>
      <c r="AB166" s="239"/>
    </row>
    <row r="167" spans="2:28" s="188" customFormat="1" x14ac:dyDescent="0.2">
      <c r="B167" s="190"/>
      <c r="C167" s="190"/>
      <c r="G167" s="237"/>
      <c r="H167" s="237"/>
      <c r="L167" s="237"/>
      <c r="M167" s="237"/>
      <c r="N167" s="237"/>
      <c r="P167" s="238"/>
      <c r="Q167" s="238"/>
      <c r="S167" s="237"/>
      <c r="T167" s="237"/>
      <c r="W167" s="237"/>
      <c r="X167" s="237"/>
      <c r="AB167" s="239"/>
    </row>
    <row r="168" spans="2:28" s="188" customFormat="1" x14ac:dyDescent="0.2">
      <c r="B168" s="190"/>
      <c r="C168" s="190"/>
      <c r="G168" s="237"/>
      <c r="H168" s="237"/>
      <c r="L168" s="237"/>
      <c r="M168" s="237"/>
      <c r="N168" s="237"/>
      <c r="P168" s="238"/>
      <c r="Q168" s="238"/>
      <c r="S168" s="237"/>
      <c r="T168" s="237"/>
      <c r="W168" s="237"/>
      <c r="X168" s="237"/>
      <c r="AB168" s="239"/>
    </row>
    <row r="169" spans="2:28" s="188" customFormat="1" x14ac:dyDescent="0.2">
      <c r="B169" s="190"/>
      <c r="C169" s="190"/>
      <c r="G169" s="237"/>
      <c r="H169" s="237"/>
      <c r="L169" s="237"/>
      <c r="M169" s="237"/>
      <c r="N169" s="237"/>
      <c r="P169" s="238"/>
      <c r="Q169" s="238"/>
      <c r="S169" s="237"/>
      <c r="T169" s="237"/>
      <c r="W169" s="237"/>
      <c r="X169" s="237"/>
      <c r="AB169" s="239"/>
    </row>
    <row r="170" spans="2:28" s="188" customFormat="1" x14ac:dyDescent="0.2">
      <c r="B170" s="190"/>
      <c r="C170" s="190"/>
      <c r="G170" s="237"/>
      <c r="H170" s="237"/>
      <c r="L170" s="237"/>
      <c r="M170" s="237"/>
      <c r="N170" s="237"/>
      <c r="P170" s="238"/>
      <c r="Q170" s="238"/>
      <c r="S170" s="237"/>
      <c r="T170" s="237"/>
      <c r="W170" s="237"/>
      <c r="X170" s="237"/>
      <c r="AB170" s="239"/>
    </row>
    <row r="171" spans="2:28" s="188" customFormat="1" x14ac:dyDescent="0.2">
      <c r="B171" s="190"/>
      <c r="C171" s="190"/>
      <c r="G171" s="237"/>
      <c r="H171" s="237"/>
      <c r="L171" s="237"/>
      <c r="M171" s="237"/>
      <c r="N171" s="237"/>
      <c r="P171" s="238"/>
      <c r="Q171" s="238"/>
      <c r="S171" s="237"/>
      <c r="T171" s="237"/>
      <c r="W171" s="237"/>
      <c r="X171" s="237"/>
      <c r="AB171" s="239"/>
    </row>
    <row r="172" spans="2:28" s="188" customFormat="1" x14ac:dyDescent="0.2">
      <c r="B172" s="190"/>
      <c r="C172" s="190"/>
      <c r="G172" s="237"/>
      <c r="H172" s="237"/>
      <c r="L172" s="237"/>
      <c r="M172" s="237"/>
      <c r="N172" s="237"/>
      <c r="P172" s="238"/>
      <c r="Q172" s="238"/>
      <c r="S172" s="237"/>
      <c r="T172" s="237"/>
      <c r="W172" s="237"/>
      <c r="X172" s="237"/>
      <c r="AB172" s="239"/>
    </row>
    <row r="173" spans="2:28" s="188" customFormat="1" x14ac:dyDescent="0.2">
      <c r="B173" s="190"/>
      <c r="C173" s="190"/>
      <c r="G173" s="237"/>
      <c r="H173" s="237"/>
      <c r="L173" s="237"/>
      <c r="M173" s="237"/>
      <c r="N173" s="237"/>
      <c r="P173" s="238"/>
      <c r="Q173" s="238"/>
      <c r="S173" s="237"/>
      <c r="T173" s="237"/>
      <c r="W173" s="237"/>
      <c r="X173" s="237"/>
      <c r="AB173" s="239"/>
    </row>
    <row r="174" spans="2:28" s="188" customFormat="1" x14ac:dyDescent="0.2">
      <c r="B174" s="190"/>
      <c r="C174" s="190"/>
      <c r="G174" s="237"/>
      <c r="H174" s="237"/>
      <c r="L174" s="237"/>
      <c r="M174" s="237"/>
      <c r="N174" s="237"/>
      <c r="P174" s="238"/>
      <c r="Q174" s="238"/>
      <c r="S174" s="237"/>
      <c r="T174" s="237"/>
      <c r="W174" s="237"/>
      <c r="X174" s="237"/>
      <c r="AB174" s="239"/>
    </row>
    <row r="175" spans="2:28" s="188" customFormat="1" x14ac:dyDescent="0.2">
      <c r="B175" s="190"/>
      <c r="C175" s="190"/>
      <c r="G175" s="237"/>
      <c r="H175" s="237"/>
      <c r="L175" s="237"/>
      <c r="M175" s="237"/>
      <c r="N175" s="237"/>
      <c r="P175" s="238"/>
      <c r="Q175" s="238"/>
      <c r="S175" s="237"/>
      <c r="T175" s="237"/>
      <c r="W175" s="237"/>
      <c r="X175" s="237"/>
      <c r="AB175" s="239"/>
    </row>
    <row r="176" spans="2:28" s="188" customFormat="1" x14ac:dyDescent="0.2">
      <c r="B176" s="190"/>
      <c r="C176" s="190"/>
      <c r="G176" s="237"/>
      <c r="H176" s="237"/>
      <c r="L176" s="237"/>
      <c r="M176" s="237"/>
      <c r="N176" s="237"/>
      <c r="P176" s="238"/>
      <c r="Q176" s="238"/>
      <c r="S176" s="237"/>
      <c r="T176" s="237"/>
      <c r="W176" s="237"/>
      <c r="X176" s="237"/>
      <c r="AB176" s="239"/>
    </row>
    <row r="177" spans="2:28" s="188" customFormat="1" x14ac:dyDescent="0.2">
      <c r="B177" s="190"/>
      <c r="C177" s="190"/>
      <c r="G177" s="237"/>
      <c r="H177" s="237"/>
      <c r="L177" s="237"/>
      <c r="M177" s="237"/>
      <c r="N177" s="237"/>
      <c r="P177" s="238"/>
      <c r="Q177" s="238"/>
      <c r="S177" s="237"/>
      <c r="T177" s="237"/>
      <c r="W177" s="237"/>
      <c r="X177" s="237"/>
      <c r="AB177" s="239"/>
    </row>
    <row r="178" spans="2:28" s="188" customFormat="1" x14ac:dyDescent="0.2">
      <c r="B178" s="190"/>
      <c r="C178" s="190"/>
      <c r="G178" s="237"/>
      <c r="H178" s="237"/>
      <c r="L178" s="237"/>
      <c r="M178" s="237"/>
      <c r="N178" s="237"/>
      <c r="P178" s="238"/>
      <c r="Q178" s="238"/>
      <c r="S178" s="237"/>
      <c r="T178" s="237"/>
      <c r="W178" s="237"/>
      <c r="X178" s="237"/>
      <c r="AB178" s="239"/>
    </row>
    <row r="179" spans="2:28" s="188" customFormat="1" x14ac:dyDescent="0.2">
      <c r="B179" s="190"/>
      <c r="C179" s="190"/>
      <c r="G179" s="237"/>
      <c r="H179" s="237"/>
      <c r="L179" s="237"/>
      <c r="M179" s="237"/>
      <c r="N179" s="237"/>
      <c r="P179" s="238"/>
      <c r="Q179" s="238"/>
      <c r="S179" s="237"/>
      <c r="T179" s="237"/>
      <c r="W179" s="237"/>
      <c r="X179" s="237"/>
      <c r="AB179" s="239"/>
    </row>
    <row r="180" spans="2:28" s="188" customFormat="1" x14ac:dyDescent="0.2">
      <c r="B180" s="190"/>
      <c r="C180" s="190"/>
      <c r="G180" s="237"/>
      <c r="H180" s="237"/>
      <c r="L180" s="237"/>
      <c r="M180" s="237"/>
      <c r="N180" s="237"/>
      <c r="P180" s="238"/>
      <c r="Q180" s="238"/>
      <c r="S180" s="237"/>
      <c r="T180" s="237"/>
      <c r="W180" s="237"/>
      <c r="X180" s="237"/>
      <c r="AB180" s="239"/>
    </row>
    <row r="181" spans="2:28" s="188" customFormat="1" x14ac:dyDescent="0.2">
      <c r="B181" s="190"/>
      <c r="C181" s="190"/>
      <c r="G181" s="237"/>
      <c r="H181" s="237"/>
      <c r="L181" s="237"/>
      <c r="M181" s="237"/>
      <c r="N181" s="237"/>
      <c r="P181" s="238"/>
      <c r="Q181" s="238"/>
      <c r="S181" s="237"/>
      <c r="T181" s="237"/>
      <c r="W181" s="237"/>
      <c r="X181" s="237"/>
      <c r="AB181" s="239"/>
    </row>
    <row r="182" spans="2:28" s="188" customFormat="1" x14ac:dyDescent="0.2">
      <c r="B182" s="190"/>
      <c r="C182" s="190"/>
      <c r="G182" s="237"/>
      <c r="H182" s="237"/>
      <c r="L182" s="237"/>
      <c r="M182" s="237"/>
      <c r="N182" s="237"/>
      <c r="P182" s="238"/>
      <c r="Q182" s="238"/>
      <c r="S182" s="237"/>
      <c r="T182" s="237"/>
      <c r="W182" s="237"/>
      <c r="X182" s="237"/>
      <c r="AB182" s="239"/>
    </row>
    <row r="183" spans="2:28" s="188" customFormat="1" x14ac:dyDescent="0.2">
      <c r="B183" s="190"/>
      <c r="C183" s="190"/>
      <c r="G183" s="237"/>
      <c r="H183" s="237"/>
      <c r="L183" s="237"/>
      <c r="M183" s="237"/>
      <c r="N183" s="237"/>
      <c r="P183" s="238"/>
      <c r="Q183" s="238"/>
      <c r="S183" s="237"/>
      <c r="T183" s="237"/>
      <c r="W183" s="237"/>
      <c r="X183" s="237"/>
      <c r="AB183" s="239"/>
    </row>
    <row r="184" spans="2:28" s="188" customFormat="1" x14ac:dyDescent="0.2">
      <c r="B184" s="190"/>
      <c r="C184" s="190"/>
      <c r="G184" s="237"/>
      <c r="H184" s="237"/>
      <c r="L184" s="237"/>
      <c r="M184" s="237"/>
      <c r="N184" s="237"/>
      <c r="P184" s="238"/>
      <c r="Q184" s="238"/>
      <c r="S184" s="237"/>
      <c r="T184" s="237"/>
      <c r="W184" s="237"/>
      <c r="X184" s="237"/>
      <c r="AB184" s="239"/>
    </row>
    <row r="185" spans="2:28" s="188" customFormat="1" x14ac:dyDescent="0.2">
      <c r="B185" s="190"/>
      <c r="C185" s="190"/>
      <c r="G185" s="237"/>
      <c r="H185" s="237"/>
      <c r="L185" s="237"/>
      <c r="M185" s="237"/>
      <c r="N185" s="237"/>
      <c r="P185" s="238"/>
      <c r="Q185" s="238"/>
      <c r="S185" s="237"/>
      <c r="T185" s="237"/>
      <c r="W185" s="237"/>
      <c r="X185" s="237"/>
      <c r="AB185" s="239"/>
    </row>
    <row r="186" spans="2:28" s="188" customFormat="1" x14ac:dyDescent="0.2">
      <c r="B186" s="190"/>
      <c r="C186" s="190"/>
      <c r="G186" s="237"/>
      <c r="H186" s="237"/>
      <c r="L186" s="237"/>
      <c r="M186" s="237"/>
      <c r="N186" s="237"/>
      <c r="P186" s="238"/>
      <c r="Q186" s="238"/>
      <c r="S186" s="237"/>
      <c r="T186" s="237"/>
      <c r="W186" s="237"/>
      <c r="X186" s="237"/>
      <c r="AB186" s="239"/>
    </row>
    <row r="187" spans="2:28" s="188" customFormat="1" x14ac:dyDescent="0.2">
      <c r="B187" s="190"/>
      <c r="C187" s="190"/>
      <c r="G187" s="237"/>
      <c r="H187" s="237"/>
      <c r="L187" s="237"/>
      <c r="M187" s="237"/>
      <c r="N187" s="237"/>
      <c r="P187" s="238"/>
      <c r="Q187" s="238"/>
      <c r="S187" s="237"/>
      <c r="T187" s="237"/>
      <c r="W187" s="237"/>
      <c r="X187" s="237"/>
      <c r="AB187" s="239"/>
    </row>
    <row r="188" spans="2:28" s="188" customFormat="1" x14ac:dyDescent="0.2">
      <c r="B188" s="190"/>
      <c r="C188" s="190"/>
      <c r="G188" s="237"/>
      <c r="H188" s="237"/>
      <c r="L188" s="237"/>
      <c r="M188" s="237"/>
      <c r="N188" s="237"/>
      <c r="P188" s="238"/>
      <c r="Q188" s="238"/>
      <c r="S188" s="237"/>
      <c r="T188" s="237"/>
      <c r="W188" s="237"/>
      <c r="X188" s="237"/>
      <c r="AB188" s="239"/>
    </row>
    <row r="189" spans="2:28" s="188" customFormat="1" x14ac:dyDescent="0.2">
      <c r="B189" s="190"/>
      <c r="C189" s="190"/>
      <c r="G189" s="237"/>
      <c r="H189" s="237"/>
      <c r="L189" s="237"/>
      <c r="M189" s="237"/>
      <c r="N189" s="237"/>
      <c r="P189" s="238"/>
      <c r="Q189" s="238"/>
      <c r="S189" s="237"/>
      <c r="T189" s="237"/>
      <c r="W189" s="237"/>
      <c r="X189" s="237"/>
      <c r="AB189" s="239"/>
    </row>
    <row r="190" spans="2:28" s="188" customFormat="1" x14ac:dyDescent="0.2">
      <c r="B190" s="190"/>
      <c r="C190" s="190"/>
      <c r="G190" s="237"/>
      <c r="H190" s="237"/>
      <c r="L190" s="237"/>
      <c r="M190" s="237"/>
      <c r="N190" s="237"/>
      <c r="P190" s="238"/>
      <c r="Q190" s="238"/>
      <c r="S190" s="237"/>
      <c r="T190" s="237"/>
      <c r="W190" s="237"/>
      <c r="X190" s="237"/>
      <c r="AB190" s="239"/>
    </row>
    <row r="191" spans="2:28" s="188" customFormat="1" x14ac:dyDescent="0.2">
      <c r="B191" s="190"/>
      <c r="C191" s="190"/>
      <c r="G191" s="237"/>
      <c r="H191" s="237"/>
      <c r="L191" s="237"/>
      <c r="M191" s="237"/>
      <c r="N191" s="237"/>
      <c r="P191" s="238"/>
      <c r="Q191" s="238"/>
      <c r="S191" s="237"/>
      <c r="T191" s="237"/>
      <c r="W191" s="237"/>
      <c r="X191" s="237"/>
      <c r="AB191" s="239"/>
    </row>
    <row r="192" spans="2:28" s="188" customFormat="1" x14ac:dyDescent="0.2">
      <c r="B192" s="190"/>
      <c r="C192" s="190"/>
      <c r="G192" s="237"/>
      <c r="H192" s="237"/>
      <c r="L192" s="237"/>
      <c r="M192" s="237"/>
      <c r="N192" s="237"/>
      <c r="P192" s="238"/>
      <c r="Q192" s="238"/>
      <c r="S192" s="237"/>
      <c r="T192" s="237"/>
      <c r="W192" s="237"/>
      <c r="X192" s="237"/>
      <c r="AB192" s="239"/>
    </row>
    <row r="193" spans="2:28" s="188" customFormat="1" x14ac:dyDescent="0.2">
      <c r="B193" s="190"/>
      <c r="C193" s="190"/>
      <c r="G193" s="237"/>
      <c r="H193" s="237"/>
      <c r="L193" s="237"/>
      <c r="M193" s="237"/>
      <c r="N193" s="237"/>
      <c r="P193" s="238"/>
      <c r="Q193" s="238"/>
      <c r="S193" s="237"/>
      <c r="T193" s="237"/>
      <c r="W193" s="237"/>
      <c r="X193" s="237"/>
      <c r="AB193" s="239"/>
    </row>
    <row r="194" spans="2:28" s="188" customFormat="1" x14ac:dyDescent="0.2">
      <c r="B194" s="190"/>
      <c r="C194" s="190"/>
      <c r="G194" s="237"/>
      <c r="H194" s="237"/>
      <c r="L194" s="237"/>
      <c r="M194" s="237"/>
      <c r="N194" s="237"/>
      <c r="P194" s="238"/>
      <c r="Q194" s="238"/>
      <c r="S194" s="237"/>
      <c r="T194" s="237"/>
      <c r="W194" s="237"/>
      <c r="X194" s="237"/>
      <c r="AB194" s="239"/>
    </row>
    <row r="195" spans="2:28" s="188" customFormat="1" x14ac:dyDescent="0.2">
      <c r="B195" s="190"/>
      <c r="C195" s="190"/>
      <c r="G195" s="237"/>
      <c r="H195" s="237"/>
      <c r="L195" s="237"/>
      <c r="M195" s="237"/>
      <c r="N195" s="237"/>
      <c r="P195" s="238"/>
      <c r="Q195" s="238"/>
      <c r="S195" s="237"/>
      <c r="T195" s="237"/>
      <c r="W195" s="237"/>
      <c r="X195" s="237"/>
      <c r="AB195" s="239"/>
    </row>
    <row r="196" spans="2:28" s="188" customFormat="1" x14ac:dyDescent="0.2">
      <c r="B196" s="190"/>
      <c r="C196" s="190"/>
      <c r="G196" s="237"/>
      <c r="H196" s="237"/>
      <c r="L196" s="237"/>
      <c r="M196" s="237"/>
      <c r="N196" s="237"/>
      <c r="P196" s="238"/>
      <c r="Q196" s="238"/>
      <c r="S196" s="237"/>
      <c r="T196" s="237"/>
      <c r="W196" s="237"/>
      <c r="X196" s="237"/>
      <c r="AB196" s="239"/>
    </row>
    <row r="197" spans="2:28" s="188" customFormat="1" x14ac:dyDescent="0.2">
      <c r="B197" s="190"/>
      <c r="C197" s="190"/>
      <c r="G197" s="237"/>
      <c r="H197" s="237"/>
      <c r="L197" s="237"/>
      <c r="M197" s="237"/>
      <c r="N197" s="237"/>
      <c r="P197" s="238"/>
      <c r="Q197" s="238"/>
      <c r="S197" s="237"/>
      <c r="T197" s="237"/>
      <c r="W197" s="237"/>
      <c r="X197" s="237"/>
      <c r="AB197" s="239"/>
    </row>
    <row r="198" spans="2:28" s="188" customFormat="1" x14ac:dyDescent="0.2">
      <c r="B198" s="190"/>
      <c r="C198" s="190"/>
      <c r="G198" s="237"/>
      <c r="H198" s="237"/>
      <c r="L198" s="237"/>
      <c r="M198" s="237"/>
      <c r="N198" s="237"/>
      <c r="P198" s="238"/>
      <c r="Q198" s="238"/>
      <c r="S198" s="237"/>
      <c r="T198" s="237"/>
      <c r="W198" s="237"/>
      <c r="X198" s="237"/>
      <c r="AB198" s="239"/>
    </row>
    <row r="199" spans="2:28" s="188" customFormat="1" x14ac:dyDescent="0.2">
      <c r="B199" s="190"/>
      <c r="C199" s="190"/>
      <c r="G199" s="237"/>
      <c r="H199" s="237"/>
      <c r="L199" s="237"/>
      <c r="M199" s="237"/>
      <c r="N199" s="237"/>
      <c r="P199" s="238"/>
      <c r="Q199" s="238"/>
      <c r="S199" s="237"/>
      <c r="T199" s="237"/>
      <c r="W199" s="237"/>
      <c r="X199" s="237"/>
      <c r="AB199" s="239"/>
    </row>
    <row r="200" spans="2:28" s="188" customFormat="1" x14ac:dyDescent="0.2">
      <c r="B200" s="190"/>
      <c r="C200" s="190"/>
      <c r="G200" s="237"/>
      <c r="H200" s="237"/>
      <c r="L200" s="237"/>
      <c r="M200" s="237"/>
      <c r="N200" s="237"/>
      <c r="P200" s="238"/>
      <c r="Q200" s="238"/>
      <c r="S200" s="237"/>
      <c r="T200" s="237"/>
      <c r="W200" s="237"/>
      <c r="X200" s="237"/>
      <c r="AB200" s="239"/>
    </row>
    <row r="201" spans="2:28" s="188" customFormat="1" x14ac:dyDescent="0.2">
      <c r="B201" s="190"/>
      <c r="C201" s="190"/>
      <c r="G201" s="237"/>
      <c r="H201" s="237"/>
      <c r="L201" s="237"/>
      <c r="M201" s="237"/>
      <c r="N201" s="237"/>
      <c r="P201" s="238"/>
      <c r="Q201" s="238"/>
      <c r="S201" s="237"/>
      <c r="T201" s="237"/>
      <c r="W201" s="237"/>
      <c r="X201" s="237"/>
      <c r="AB201" s="239"/>
    </row>
    <row r="202" spans="2:28" s="188" customFormat="1" x14ac:dyDescent="0.2">
      <c r="B202" s="190"/>
      <c r="C202" s="190"/>
      <c r="G202" s="237"/>
      <c r="H202" s="237"/>
      <c r="L202" s="237"/>
      <c r="M202" s="237"/>
      <c r="N202" s="237"/>
      <c r="P202" s="238"/>
      <c r="Q202" s="238"/>
      <c r="S202" s="237"/>
      <c r="T202" s="237"/>
      <c r="W202" s="237"/>
      <c r="X202" s="237"/>
      <c r="AB202" s="239"/>
    </row>
    <row r="203" spans="2:28" s="188" customFormat="1" x14ac:dyDescent="0.2">
      <c r="B203" s="190"/>
      <c r="C203" s="190"/>
      <c r="G203" s="237"/>
      <c r="H203" s="237"/>
      <c r="L203" s="237"/>
      <c r="M203" s="237"/>
      <c r="N203" s="237"/>
      <c r="P203" s="238"/>
      <c r="Q203" s="238"/>
      <c r="S203" s="237"/>
      <c r="T203" s="237"/>
      <c r="W203" s="237"/>
      <c r="X203" s="237"/>
      <c r="AB203" s="239"/>
    </row>
    <row r="204" spans="2:28" s="188" customFormat="1" x14ac:dyDescent="0.2">
      <c r="B204" s="190"/>
      <c r="C204" s="190"/>
      <c r="G204" s="237"/>
      <c r="H204" s="237"/>
      <c r="L204" s="237"/>
      <c r="M204" s="237"/>
      <c r="N204" s="237"/>
      <c r="P204" s="238"/>
      <c r="Q204" s="238"/>
      <c r="S204" s="237"/>
      <c r="T204" s="237"/>
      <c r="W204" s="237"/>
      <c r="X204" s="237"/>
      <c r="AB204" s="239"/>
    </row>
    <row r="205" spans="2:28" s="188" customFormat="1" x14ac:dyDescent="0.2">
      <c r="B205" s="190"/>
      <c r="C205" s="190"/>
      <c r="G205" s="237"/>
      <c r="H205" s="237"/>
      <c r="L205" s="237"/>
      <c r="M205" s="237"/>
      <c r="N205" s="237"/>
      <c r="P205" s="238"/>
      <c r="Q205" s="238"/>
      <c r="S205" s="237"/>
      <c r="T205" s="237"/>
      <c r="W205" s="237"/>
      <c r="X205" s="237"/>
      <c r="AB205" s="239"/>
    </row>
    <row r="206" spans="2:28" s="188" customFormat="1" x14ac:dyDescent="0.2">
      <c r="B206" s="190"/>
      <c r="C206" s="190"/>
      <c r="G206" s="237"/>
      <c r="H206" s="237"/>
      <c r="L206" s="237"/>
      <c r="M206" s="237"/>
      <c r="N206" s="237"/>
      <c r="P206" s="238"/>
      <c r="Q206" s="238"/>
      <c r="S206" s="237"/>
      <c r="T206" s="237"/>
      <c r="W206" s="237"/>
      <c r="X206" s="237"/>
      <c r="AB206" s="239"/>
    </row>
    <row r="207" spans="2:28" s="188" customFormat="1" x14ac:dyDescent="0.2">
      <c r="B207" s="190"/>
      <c r="C207" s="190"/>
      <c r="G207" s="237"/>
      <c r="H207" s="237"/>
      <c r="L207" s="237"/>
      <c r="M207" s="237"/>
      <c r="N207" s="237"/>
      <c r="P207" s="238"/>
      <c r="Q207" s="238"/>
      <c r="S207" s="237"/>
      <c r="T207" s="237"/>
      <c r="W207" s="237"/>
      <c r="X207" s="237"/>
      <c r="AB207" s="239"/>
    </row>
    <row r="208" spans="2:28" s="188" customFormat="1" x14ac:dyDescent="0.2">
      <c r="B208" s="190"/>
      <c r="C208" s="190"/>
      <c r="G208" s="237"/>
      <c r="H208" s="237"/>
      <c r="L208" s="237"/>
      <c r="M208" s="237"/>
      <c r="N208" s="237"/>
      <c r="P208" s="238"/>
      <c r="Q208" s="238"/>
      <c r="S208" s="237"/>
      <c r="T208" s="237"/>
      <c r="W208" s="237"/>
      <c r="X208" s="237"/>
      <c r="AB208" s="239"/>
    </row>
    <row r="209" spans="2:28" s="188" customFormat="1" x14ac:dyDescent="0.2">
      <c r="B209" s="190"/>
      <c r="C209" s="190"/>
      <c r="G209" s="237"/>
      <c r="H209" s="237"/>
      <c r="L209" s="237"/>
      <c r="M209" s="237"/>
      <c r="N209" s="237"/>
      <c r="P209" s="238"/>
      <c r="Q209" s="238"/>
      <c r="S209" s="237"/>
      <c r="T209" s="237"/>
      <c r="W209" s="237"/>
      <c r="X209" s="237"/>
      <c r="AB209" s="239"/>
    </row>
    <row r="210" spans="2:28" s="188" customFormat="1" x14ac:dyDescent="0.2">
      <c r="B210" s="190"/>
      <c r="C210" s="190"/>
      <c r="G210" s="237"/>
      <c r="H210" s="237"/>
      <c r="L210" s="237"/>
      <c r="M210" s="237"/>
      <c r="N210" s="237"/>
      <c r="P210" s="238"/>
      <c r="Q210" s="238"/>
      <c r="S210" s="237"/>
      <c r="T210" s="237"/>
      <c r="W210" s="237"/>
      <c r="X210" s="237"/>
      <c r="AB210" s="239"/>
    </row>
    <row r="211" spans="2:28" s="188" customFormat="1" x14ac:dyDescent="0.2">
      <c r="B211" s="190"/>
      <c r="C211" s="190"/>
      <c r="G211" s="237"/>
      <c r="H211" s="237"/>
      <c r="L211" s="237"/>
      <c r="M211" s="237"/>
      <c r="N211" s="237"/>
      <c r="P211" s="238"/>
      <c r="Q211" s="238"/>
      <c r="S211" s="237"/>
      <c r="T211" s="237"/>
      <c r="W211" s="237"/>
      <c r="X211" s="237"/>
      <c r="AB211" s="239"/>
    </row>
    <row r="212" spans="2:28" s="188" customFormat="1" x14ac:dyDescent="0.2">
      <c r="B212" s="190"/>
      <c r="C212" s="190"/>
      <c r="G212" s="237"/>
      <c r="H212" s="237"/>
      <c r="L212" s="237"/>
      <c r="M212" s="237"/>
      <c r="N212" s="237"/>
      <c r="P212" s="238"/>
      <c r="Q212" s="238"/>
      <c r="S212" s="237"/>
      <c r="T212" s="237"/>
      <c r="W212" s="237"/>
      <c r="X212" s="237"/>
      <c r="AB212" s="239"/>
    </row>
    <row r="213" spans="2:28" s="188" customFormat="1" x14ac:dyDescent="0.2">
      <c r="B213" s="190"/>
      <c r="C213" s="190"/>
      <c r="G213" s="237"/>
      <c r="H213" s="237"/>
      <c r="L213" s="237"/>
      <c r="M213" s="237"/>
      <c r="N213" s="237"/>
      <c r="P213" s="238"/>
      <c r="Q213" s="238"/>
      <c r="S213" s="237"/>
      <c r="T213" s="237"/>
      <c r="W213" s="237"/>
      <c r="X213" s="237"/>
      <c r="AB213" s="239"/>
    </row>
    <row r="214" spans="2:28" s="188" customFormat="1" x14ac:dyDescent="0.2">
      <c r="B214" s="190"/>
      <c r="C214" s="190"/>
      <c r="G214" s="237"/>
      <c r="H214" s="237"/>
      <c r="L214" s="237"/>
      <c r="M214" s="237"/>
      <c r="N214" s="237"/>
      <c r="P214" s="238"/>
      <c r="Q214" s="238"/>
      <c r="S214" s="237"/>
      <c r="T214" s="237"/>
      <c r="W214" s="237"/>
      <c r="X214" s="237"/>
      <c r="AB214" s="239"/>
    </row>
    <row r="215" spans="2:28" s="188" customFormat="1" x14ac:dyDescent="0.2">
      <c r="B215" s="190"/>
      <c r="C215" s="190"/>
      <c r="G215" s="237"/>
      <c r="H215" s="237"/>
      <c r="L215" s="237"/>
      <c r="M215" s="237"/>
      <c r="N215" s="237"/>
      <c r="P215" s="238"/>
      <c r="Q215" s="238"/>
      <c r="S215" s="237"/>
      <c r="T215" s="237"/>
      <c r="W215" s="237"/>
      <c r="X215" s="237"/>
      <c r="AB215" s="239"/>
    </row>
    <row r="216" spans="2:28" s="188" customFormat="1" x14ac:dyDescent="0.2">
      <c r="B216" s="190"/>
      <c r="C216" s="190"/>
      <c r="G216" s="237"/>
      <c r="H216" s="237"/>
      <c r="L216" s="237"/>
      <c r="M216" s="237"/>
      <c r="N216" s="237"/>
      <c r="P216" s="238"/>
      <c r="Q216" s="238"/>
      <c r="S216" s="237"/>
      <c r="T216" s="237"/>
      <c r="W216" s="237"/>
      <c r="X216" s="237"/>
      <c r="AB216" s="239"/>
    </row>
    <row r="217" spans="2:28" s="188" customFormat="1" x14ac:dyDescent="0.2">
      <c r="B217" s="190"/>
      <c r="C217" s="190"/>
      <c r="G217" s="237"/>
      <c r="H217" s="237"/>
      <c r="L217" s="237"/>
      <c r="M217" s="237"/>
      <c r="N217" s="237"/>
      <c r="P217" s="238"/>
      <c r="Q217" s="238"/>
      <c r="S217" s="237"/>
      <c r="T217" s="237"/>
      <c r="W217" s="237"/>
      <c r="X217" s="237"/>
      <c r="AB217" s="239"/>
    </row>
    <row r="218" spans="2:28" s="188" customFormat="1" x14ac:dyDescent="0.2">
      <c r="B218" s="190"/>
      <c r="C218" s="190"/>
      <c r="G218" s="237"/>
      <c r="H218" s="237"/>
      <c r="L218" s="237"/>
      <c r="M218" s="237"/>
      <c r="N218" s="237"/>
      <c r="P218" s="238"/>
      <c r="Q218" s="238"/>
      <c r="S218" s="237"/>
      <c r="T218" s="237"/>
      <c r="W218" s="237"/>
      <c r="X218" s="237"/>
      <c r="AB218" s="239"/>
    </row>
    <row r="219" spans="2:28" s="188" customFormat="1" x14ac:dyDescent="0.2">
      <c r="B219" s="190"/>
      <c r="C219" s="190"/>
      <c r="G219" s="237"/>
      <c r="H219" s="237"/>
      <c r="L219" s="237"/>
      <c r="M219" s="237"/>
      <c r="N219" s="237"/>
      <c r="P219" s="238"/>
      <c r="Q219" s="238"/>
      <c r="S219" s="237"/>
      <c r="T219" s="237"/>
      <c r="W219" s="237"/>
      <c r="X219" s="237"/>
      <c r="AB219" s="239"/>
    </row>
    <row r="220" spans="2:28" s="188" customFormat="1" x14ac:dyDescent="0.2">
      <c r="B220" s="190"/>
      <c r="C220" s="190"/>
      <c r="G220" s="237"/>
      <c r="H220" s="237"/>
      <c r="L220" s="237"/>
      <c r="M220" s="237"/>
      <c r="N220" s="237"/>
      <c r="P220" s="238"/>
      <c r="Q220" s="238"/>
      <c r="S220" s="237"/>
      <c r="T220" s="237"/>
      <c r="W220" s="237"/>
      <c r="X220" s="237"/>
      <c r="AB220" s="239"/>
    </row>
    <row r="221" spans="2:28" s="188" customFormat="1" x14ac:dyDescent="0.2">
      <c r="B221" s="190"/>
      <c r="C221" s="190"/>
      <c r="G221" s="237"/>
      <c r="H221" s="237"/>
      <c r="L221" s="237"/>
      <c r="M221" s="237"/>
      <c r="N221" s="237"/>
      <c r="P221" s="238"/>
      <c r="Q221" s="238"/>
      <c r="S221" s="237"/>
      <c r="T221" s="237"/>
      <c r="W221" s="237"/>
      <c r="X221" s="237"/>
      <c r="AB221" s="239"/>
    </row>
    <row r="222" spans="2:28" s="188" customFormat="1" x14ac:dyDescent="0.2">
      <c r="B222" s="190"/>
      <c r="C222" s="190"/>
      <c r="G222" s="237"/>
      <c r="H222" s="237"/>
      <c r="L222" s="237"/>
      <c r="M222" s="237"/>
      <c r="N222" s="237"/>
      <c r="P222" s="238"/>
      <c r="Q222" s="238"/>
      <c r="S222" s="237"/>
      <c r="T222" s="237"/>
      <c r="W222" s="237"/>
      <c r="X222" s="237"/>
      <c r="AB222" s="239"/>
    </row>
    <row r="223" spans="2:28" s="188" customFormat="1" x14ac:dyDescent="0.2">
      <c r="B223" s="190"/>
      <c r="C223" s="190"/>
      <c r="G223" s="237"/>
      <c r="H223" s="237"/>
      <c r="L223" s="237"/>
      <c r="M223" s="237"/>
      <c r="N223" s="237"/>
      <c r="P223" s="238"/>
      <c r="Q223" s="238"/>
      <c r="S223" s="237"/>
      <c r="T223" s="237"/>
      <c r="W223" s="237"/>
      <c r="X223" s="237"/>
      <c r="AB223" s="239"/>
    </row>
    <row r="224" spans="2:28" s="188" customFormat="1" x14ac:dyDescent="0.2">
      <c r="B224" s="190"/>
      <c r="C224" s="190"/>
      <c r="G224" s="237"/>
      <c r="H224" s="237"/>
      <c r="L224" s="237"/>
      <c r="M224" s="237"/>
      <c r="N224" s="237"/>
      <c r="P224" s="238"/>
      <c r="Q224" s="238"/>
      <c r="S224" s="237"/>
      <c r="T224" s="237"/>
      <c r="W224" s="237"/>
      <c r="X224" s="237"/>
      <c r="AB224" s="239"/>
    </row>
    <row r="225" spans="2:28" s="188" customFormat="1" x14ac:dyDescent="0.2">
      <c r="B225" s="190"/>
      <c r="C225" s="190"/>
      <c r="G225" s="237"/>
      <c r="H225" s="237"/>
      <c r="L225" s="237"/>
      <c r="M225" s="237"/>
      <c r="N225" s="237"/>
      <c r="P225" s="238"/>
      <c r="Q225" s="238"/>
      <c r="S225" s="237"/>
      <c r="T225" s="237"/>
      <c r="W225" s="237"/>
      <c r="X225" s="237"/>
      <c r="AB225" s="239"/>
    </row>
    <row r="226" spans="2:28" s="188" customFormat="1" x14ac:dyDescent="0.2">
      <c r="B226" s="190"/>
      <c r="C226" s="190"/>
      <c r="G226" s="237"/>
      <c r="H226" s="237"/>
      <c r="L226" s="237"/>
      <c r="M226" s="237"/>
      <c r="N226" s="237"/>
      <c r="P226" s="238"/>
      <c r="Q226" s="238"/>
      <c r="S226" s="237"/>
      <c r="T226" s="237"/>
      <c r="W226" s="237"/>
      <c r="X226" s="237"/>
      <c r="AB226" s="239"/>
    </row>
    <row r="227" spans="2:28" s="188" customFormat="1" x14ac:dyDescent="0.2">
      <c r="B227" s="190"/>
      <c r="C227" s="190"/>
      <c r="G227" s="237"/>
      <c r="H227" s="237"/>
      <c r="L227" s="237"/>
      <c r="M227" s="237"/>
      <c r="N227" s="237"/>
      <c r="P227" s="238"/>
      <c r="Q227" s="238"/>
      <c r="S227" s="237"/>
      <c r="T227" s="237"/>
      <c r="W227" s="237"/>
      <c r="X227" s="237"/>
      <c r="AB227" s="239"/>
    </row>
    <row r="228" spans="2:28" s="188" customFormat="1" x14ac:dyDescent="0.2">
      <c r="B228" s="190"/>
      <c r="C228" s="190"/>
      <c r="G228" s="237"/>
      <c r="H228" s="237"/>
      <c r="L228" s="237"/>
      <c r="M228" s="237"/>
      <c r="N228" s="237"/>
      <c r="P228" s="238"/>
      <c r="Q228" s="238"/>
      <c r="S228" s="237"/>
      <c r="T228" s="237"/>
      <c r="W228" s="237"/>
      <c r="X228" s="237"/>
      <c r="AB228" s="239"/>
    </row>
    <row r="229" spans="2:28" s="188" customFormat="1" x14ac:dyDescent="0.2">
      <c r="B229" s="190"/>
      <c r="C229" s="190"/>
      <c r="G229" s="237"/>
      <c r="H229" s="237"/>
      <c r="L229" s="237"/>
      <c r="M229" s="237"/>
      <c r="N229" s="237"/>
      <c r="P229" s="238"/>
      <c r="Q229" s="238"/>
      <c r="S229" s="237"/>
      <c r="T229" s="237"/>
      <c r="W229" s="237"/>
      <c r="X229" s="237"/>
      <c r="AB229" s="239"/>
    </row>
    <row r="230" spans="2:28" s="188" customFormat="1" x14ac:dyDescent="0.2">
      <c r="B230" s="190"/>
      <c r="C230" s="190"/>
      <c r="G230" s="237"/>
      <c r="H230" s="237"/>
      <c r="L230" s="237"/>
      <c r="M230" s="237"/>
      <c r="N230" s="237"/>
      <c r="P230" s="238"/>
      <c r="Q230" s="238"/>
      <c r="S230" s="237"/>
      <c r="T230" s="237"/>
      <c r="W230" s="237"/>
      <c r="X230" s="237"/>
      <c r="AB230" s="239"/>
    </row>
    <row r="231" spans="2:28" s="188" customFormat="1" x14ac:dyDescent="0.2">
      <c r="B231" s="190"/>
      <c r="C231" s="190"/>
      <c r="G231" s="237"/>
      <c r="H231" s="237"/>
      <c r="L231" s="237"/>
      <c r="M231" s="237"/>
      <c r="N231" s="237"/>
      <c r="P231" s="238"/>
      <c r="Q231" s="238"/>
      <c r="S231" s="237"/>
      <c r="T231" s="237"/>
      <c r="W231" s="237"/>
      <c r="X231" s="237"/>
      <c r="AB231" s="239"/>
    </row>
    <row r="232" spans="2:28" s="188" customFormat="1" x14ac:dyDescent="0.2">
      <c r="B232" s="190"/>
      <c r="C232" s="190"/>
      <c r="G232" s="237"/>
      <c r="H232" s="237"/>
      <c r="L232" s="237"/>
      <c r="M232" s="237"/>
      <c r="N232" s="237"/>
      <c r="P232" s="238"/>
      <c r="Q232" s="238"/>
      <c r="S232" s="237"/>
      <c r="T232" s="237"/>
      <c r="W232" s="237"/>
      <c r="X232" s="237"/>
      <c r="AB232" s="239"/>
    </row>
    <row r="233" spans="2:28" s="188" customFormat="1" x14ac:dyDescent="0.2">
      <c r="B233" s="190"/>
      <c r="C233" s="190"/>
      <c r="G233" s="237"/>
      <c r="H233" s="237"/>
      <c r="L233" s="237"/>
      <c r="M233" s="237"/>
      <c r="N233" s="237"/>
      <c r="P233" s="238"/>
      <c r="Q233" s="238"/>
      <c r="S233" s="237"/>
      <c r="T233" s="237"/>
      <c r="W233" s="237"/>
      <c r="X233" s="237"/>
      <c r="AB233" s="239"/>
    </row>
    <row r="234" spans="2:28" s="188" customFormat="1" x14ac:dyDescent="0.2">
      <c r="B234" s="190"/>
      <c r="C234" s="190"/>
      <c r="G234" s="237"/>
      <c r="H234" s="237"/>
      <c r="L234" s="237"/>
      <c r="M234" s="237"/>
      <c r="N234" s="237"/>
      <c r="P234" s="238"/>
      <c r="Q234" s="238"/>
      <c r="S234" s="237"/>
      <c r="T234" s="237"/>
      <c r="W234" s="237"/>
      <c r="X234" s="237"/>
      <c r="AB234" s="239"/>
    </row>
    <row r="235" spans="2:28" s="188" customFormat="1" x14ac:dyDescent="0.2">
      <c r="B235" s="190"/>
      <c r="C235" s="190"/>
      <c r="G235" s="237"/>
      <c r="H235" s="237"/>
      <c r="L235" s="237"/>
      <c r="M235" s="237"/>
      <c r="N235" s="237"/>
      <c r="P235" s="238"/>
      <c r="Q235" s="238"/>
      <c r="S235" s="237"/>
      <c r="T235" s="237"/>
      <c r="W235" s="237"/>
      <c r="X235" s="237"/>
      <c r="AB235" s="239"/>
    </row>
    <row r="236" spans="2:28" s="188" customFormat="1" x14ac:dyDescent="0.2">
      <c r="B236" s="190"/>
      <c r="C236" s="190"/>
      <c r="G236" s="237"/>
      <c r="H236" s="237"/>
      <c r="L236" s="237"/>
      <c r="M236" s="237"/>
      <c r="N236" s="237"/>
      <c r="P236" s="238"/>
      <c r="Q236" s="238"/>
      <c r="S236" s="237"/>
      <c r="T236" s="237"/>
      <c r="W236" s="237"/>
      <c r="X236" s="237"/>
      <c r="AB236" s="239"/>
    </row>
    <row r="237" spans="2:28" s="188" customFormat="1" x14ac:dyDescent="0.2">
      <c r="B237" s="190"/>
      <c r="C237" s="190"/>
      <c r="G237" s="237"/>
      <c r="H237" s="237"/>
      <c r="L237" s="237"/>
      <c r="M237" s="237"/>
      <c r="N237" s="237"/>
      <c r="P237" s="238"/>
      <c r="Q237" s="238"/>
      <c r="S237" s="237"/>
      <c r="T237" s="237"/>
      <c r="W237" s="237"/>
      <c r="X237" s="237"/>
      <c r="AB237" s="239"/>
    </row>
    <row r="238" spans="2:28" s="188" customFormat="1" x14ac:dyDescent="0.2">
      <c r="B238" s="190"/>
      <c r="C238" s="190"/>
      <c r="G238" s="237"/>
      <c r="H238" s="237"/>
      <c r="L238" s="237"/>
      <c r="M238" s="237"/>
      <c r="N238" s="237"/>
      <c r="P238" s="238"/>
      <c r="Q238" s="238"/>
      <c r="S238" s="237"/>
      <c r="T238" s="237"/>
      <c r="W238" s="237"/>
      <c r="X238" s="237"/>
      <c r="AB238" s="239"/>
    </row>
    <row r="239" spans="2:28" s="188" customFormat="1" x14ac:dyDescent="0.2">
      <c r="B239" s="190"/>
      <c r="C239" s="190"/>
      <c r="G239" s="237"/>
      <c r="H239" s="237"/>
      <c r="L239" s="237"/>
      <c r="M239" s="237"/>
      <c r="N239" s="237"/>
      <c r="P239" s="238"/>
      <c r="Q239" s="238"/>
      <c r="S239" s="237"/>
      <c r="T239" s="237"/>
      <c r="W239" s="237"/>
      <c r="X239" s="237"/>
      <c r="AB239" s="239"/>
    </row>
    <row r="240" spans="2:28" s="188" customFormat="1" x14ac:dyDescent="0.2">
      <c r="B240" s="190"/>
      <c r="C240" s="190"/>
      <c r="G240" s="237"/>
      <c r="H240" s="237"/>
      <c r="L240" s="237"/>
      <c r="M240" s="237"/>
      <c r="N240" s="237"/>
      <c r="P240" s="238"/>
      <c r="Q240" s="238"/>
      <c r="S240" s="237"/>
      <c r="T240" s="237"/>
      <c r="W240" s="237"/>
      <c r="X240" s="237"/>
      <c r="AB240" s="239"/>
    </row>
    <row r="241" spans="2:28" s="188" customFormat="1" x14ac:dyDescent="0.2">
      <c r="B241" s="190"/>
      <c r="C241" s="190"/>
      <c r="G241" s="237"/>
      <c r="H241" s="237"/>
      <c r="L241" s="237"/>
      <c r="M241" s="237"/>
      <c r="N241" s="237"/>
      <c r="P241" s="238"/>
      <c r="Q241" s="238"/>
      <c r="S241" s="237"/>
      <c r="T241" s="237"/>
      <c r="W241" s="237"/>
      <c r="X241" s="237"/>
      <c r="AB241" s="239"/>
    </row>
    <row r="242" spans="2:28" s="188" customFormat="1" x14ac:dyDescent="0.2">
      <c r="B242" s="190"/>
      <c r="C242" s="190"/>
      <c r="G242" s="237"/>
      <c r="H242" s="237"/>
      <c r="L242" s="237"/>
      <c r="M242" s="237"/>
      <c r="N242" s="237"/>
      <c r="P242" s="238"/>
      <c r="Q242" s="238"/>
      <c r="S242" s="237"/>
      <c r="T242" s="237"/>
      <c r="W242" s="237"/>
      <c r="X242" s="237"/>
      <c r="AB242" s="239"/>
    </row>
    <row r="243" spans="2:28" s="188" customFormat="1" x14ac:dyDescent="0.2">
      <c r="B243" s="190"/>
      <c r="C243" s="190"/>
      <c r="G243" s="237"/>
      <c r="H243" s="237"/>
      <c r="L243" s="237"/>
      <c r="M243" s="237"/>
      <c r="N243" s="237"/>
      <c r="P243" s="238"/>
      <c r="Q243" s="238"/>
      <c r="S243" s="237"/>
      <c r="T243" s="237"/>
      <c r="W243" s="237"/>
      <c r="X243" s="237"/>
      <c r="AB243" s="239"/>
    </row>
    <row r="244" spans="2:28" s="188" customFormat="1" x14ac:dyDescent="0.2">
      <c r="B244" s="190"/>
      <c r="C244" s="190"/>
      <c r="G244" s="237"/>
      <c r="H244" s="237"/>
      <c r="L244" s="237"/>
      <c r="M244" s="237"/>
      <c r="N244" s="237"/>
      <c r="P244" s="238"/>
      <c r="Q244" s="238"/>
      <c r="S244" s="237"/>
      <c r="T244" s="237"/>
      <c r="W244" s="237"/>
      <c r="X244" s="237"/>
      <c r="AB244" s="239"/>
    </row>
    <row r="245" spans="2:28" s="188" customFormat="1" x14ac:dyDescent="0.2">
      <c r="B245" s="190"/>
      <c r="C245" s="190"/>
      <c r="G245" s="237"/>
      <c r="H245" s="237"/>
      <c r="L245" s="237"/>
      <c r="M245" s="237"/>
      <c r="N245" s="237"/>
      <c r="P245" s="238"/>
      <c r="Q245" s="238"/>
      <c r="S245" s="237"/>
      <c r="T245" s="237"/>
      <c r="W245" s="237"/>
      <c r="X245" s="237"/>
      <c r="AB245" s="239"/>
    </row>
    <row r="246" spans="2:28" s="188" customFormat="1" x14ac:dyDescent="0.2">
      <c r="B246" s="190"/>
      <c r="C246" s="190"/>
      <c r="G246" s="237"/>
      <c r="H246" s="237"/>
      <c r="L246" s="237"/>
      <c r="M246" s="237"/>
      <c r="N246" s="237"/>
      <c r="P246" s="238"/>
      <c r="Q246" s="238"/>
      <c r="S246" s="237"/>
      <c r="T246" s="237"/>
      <c r="W246" s="237"/>
      <c r="X246" s="237"/>
      <c r="AB246" s="239"/>
    </row>
    <row r="247" spans="2:28" s="188" customFormat="1" x14ac:dyDescent="0.2">
      <c r="B247" s="190"/>
      <c r="C247" s="190"/>
      <c r="G247" s="237"/>
      <c r="H247" s="237"/>
      <c r="L247" s="237"/>
      <c r="M247" s="237"/>
      <c r="N247" s="237"/>
      <c r="P247" s="238"/>
      <c r="Q247" s="238"/>
      <c r="S247" s="237"/>
      <c r="T247" s="237"/>
      <c r="W247" s="237"/>
      <c r="X247" s="237"/>
      <c r="AB247" s="239"/>
    </row>
    <row r="248" spans="2:28" s="188" customFormat="1" x14ac:dyDescent="0.2">
      <c r="B248" s="190"/>
      <c r="C248" s="190"/>
      <c r="G248" s="237"/>
      <c r="H248" s="237"/>
      <c r="L248" s="237"/>
      <c r="M248" s="237"/>
      <c r="N248" s="237"/>
      <c r="P248" s="238"/>
      <c r="Q248" s="238"/>
      <c r="S248" s="237"/>
      <c r="T248" s="237"/>
      <c r="W248" s="237"/>
      <c r="X248" s="237"/>
      <c r="AB248" s="239"/>
    </row>
    <row r="249" spans="2:28" s="188" customFormat="1" x14ac:dyDescent="0.2">
      <c r="B249" s="190"/>
      <c r="C249" s="190"/>
      <c r="G249" s="237"/>
      <c r="H249" s="237"/>
      <c r="L249" s="237"/>
      <c r="M249" s="237"/>
      <c r="N249" s="237"/>
      <c r="P249" s="238"/>
      <c r="Q249" s="238"/>
      <c r="S249" s="237"/>
      <c r="T249" s="237"/>
      <c r="W249" s="237"/>
      <c r="X249" s="237"/>
      <c r="AB249" s="239"/>
    </row>
    <row r="250" spans="2:28" s="188" customFormat="1" x14ac:dyDescent="0.2">
      <c r="B250" s="190"/>
      <c r="C250" s="190"/>
      <c r="G250" s="237"/>
      <c r="H250" s="237"/>
      <c r="L250" s="237"/>
      <c r="M250" s="237"/>
      <c r="N250" s="237"/>
      <c r="P250" s="238"/>
      <c r="Q250" s="238"/>
      <c r="S250" s="237"/>
      <c r="T250" s="237"/>
      <c r="W250" s="237"/>
      <c r="X250" s="237"/>
      <c r="AB250" s="239"/>
    </row>
    <row r="251" spans="2:28" s="188" customFormat="1" x14ac:dyDescent="0.2">
      <c r="B251" s="190"/>
      <c r="C251" s="190"/>
      <c r="G251" s="237"/>
      <c r="H251" s="237"/>
      <c r="L251" s="237"/>
      <c r="M251" s="237"/>
      <c r="N251" s="237"/>
      <c r="P251" s="238"/>
      <c r="Q251" s="238"/>
      <c r="S251" s="237"/>
      <c r="T251" s="237"/>
      <c r="W251" s="237"/>
      <c r="X251" s="237"/>
      <c r="AB251" s="239"/>
    </row>
    <row r="252" spans="2:28" s="188" customFormat="1" x14ac:dyDescent="0.2">
      <c r="B252" s="190"/>
      <c r="C252" s="190"/>
      <c r="G252" s="237"/>
      <c r="H252" s="237"/>
      <c r="L252" s="237"/>
      <c r="M252" s="237"/>
      <c r="N252" s="237"/>
      <c r="P252" s="238"/>
      <c r="Q252" s="238"/>
      <c r="S252" s="237"/>
      <c r="T252" s="237"/>
      <c r="W252" s="237"/>
      <c r="X252" s="237"/>
      <c r="AB252" s="239"/>
    </row>
    <row r="253" spans="2:28" s="188" customFormat="1" x14ac:dyDescent="0.2">
      <c r="B253" s="190"/>
      <c r="C253" s="190"/>
      <c r="G253" s="237"/>
      <c r="H253" s="237"/>
      <c r="L253" s="237"/>
      <c r="M253" s="237"/>
      <c r="N253" s="237"/>
      <c r="P253" s="238"/>
      <c r="Q253" s="238"/>
      <c r="S253" s="237"/>
      <c r="T253" s="237"/>
      <c r="W253" s="237"/>
      <c r="X253" s="237"/>
      <c r="AB253" s="239"/>
    </row>
    <row r="254" spans="2:28" s="188" customFormat="1" x14ac:dyDescent="0.2">
      <c r="B254" s="190"/>
      <c r="C254" s="190"/>
      <c r="G254" s="237"/>
      <c r="H254" s="237"/>
      <c r="L254" s="237"/>
      <c r="M254" s="237"/>
      <c r="N254" s="237"/>
      <c r="P254" s="238"/>
      <c r="Q254" s="238"/>
      <c r="S254" s="237"/>
      <c r="T254" s="237"/>
      <c r="W254" s="237"/>
      <c r="X254" s="237"/>
      <c r="AB254" s="239"/>
    </row>
    <row r="255" spans="2:28" s="188" customFormat="1" x14ac:dyDescent="0.2">
      <c r="B255" s="190"/>
      <c r="C255" s="190"/>
      <c r="G255" s="237"/>
      <c r="H255" s="237"/>
      <c r="L255" s="237"/>
      <c r="M255" s="237"/>
      <c r="N255" s="237"/>
      <c r="P255" s="238"/>
      <c r="Q255" s="238"/>
      <c r="S255" s="237"/>
      <c r="T255" s="237"/>
      <c r="W255" s="237"/>
      <c r="X255" s="237"/>
      <c r="AB255" s="239"/>
    </row>
    <row r="256" spans="2:28" s="188" customFormat="1" x14ac:dyDescent="0.2">
      <c r="B256" s="190"/>
      <c r="C256" s="190"/>
      <c r="G256" s="237"/>
      <c r="H256" s="237"/>
      <c r="L256" s="237"/>
      <c r="M256" s="237"/>
      <c r="N256" s="237"/>
      <c r="P256" s="238"/>
      <c r="Q256" s="238"/>
      <c r="S256" s="237"/>
      <c r="T256" s="237"/>
      <c r="W256" s="237"/>
      <c r="X256" s="237"/>
      <c r="AB256" s="239"/>
    </row>
    <row r="257" spans="2:28" s="188" customFormat="1" x14ac:dyDescent="0.2">
      <c r="B257" s="190"/>
      <c r="C257" s="190"/>
      <c r="G257" s="237"/>
      <c r="H257" s="237"/>
      <c r="L257" s="237"/>
      <c r="M257" s="237"/>
      <c r="N257" s="237"/>
      <c r="P257" s="238"/>
      <c r="Q257" s="238"/>
      <c r="S257" s="237"/>
      <c r="T257" s="237"/>
      <c r="W257" s="237"/>
      <c r="X257" s="237"/>
      <c r="AB257" s="239"/>
    </row>
    <row r="258" spans="2:28" s="188" customFormat="1" x14ac:dyDescent="0.2">
      <c r="B258" s="190"/>
      <c r="C258" s="190"/>
      <c r="G258" s="237"/>
      <c r="H258" s="237"/>
      <c r="L258" s="237"/>
      <c r="M258" s="237"/>
      <c r="N258" s="237"/>
      <c r="P258" s="238"/>
      <c r="Q258" s="238"/>
      <c r="S258" s="237"/>
      <c r="T258" s="237"/>
      <c r="W258" s="237"/>
      <c r="X258" s="237"/>
      <c r="AB258" s="239"/>
    </row>
    <row r="259" spans="2:28" s="188" customFormat="1" x14ac:dyDescent="0.2">
      <c r="B259" s="190"/>
      <c r="C259" s="190"/>
      <c r="G259" s="237"/>
      <c r="H259" s="237"/>
      <c r="L259" s="237"/>
      <c r="M259" s="237"/>
      <c r="N259" s="237"/>
      <c r="P259" s="238"/>
      <c r="Q259" s="238"/>
      <c r="S259" s="237"/>
      <c r="T259" s="237"/>
      <c r="W259" s="237"/>
      <c r="X259" s="237"/>
      <c r="AB259" s="239"/>
    </row>
    <row r="260" spans="2:28" s="188" customFormat="1" x14ac:dyDescent="0.2">
      <c r="B260" s="190"/>
      <c r="C260" s="190"/>
      <c r="G260" s="237"/>
      <c r="H260" s="237"/>
      <c r="L260" s="237"/>
      <c r="M260" s="237"/>
      <c r="N260" s="237"/>
      <c r="P260" s="238"/>
      <c r="Q260" s="238"/>
      <c r="S260" s="237"/>
      <c r="T260" s="237"/>
      <c r="W260" s="237"/>
      <c r="X260" s="237"/>
      <c r="AB260" s="239"/>
    </row>
    <row r="261" spans="2:28" s="188" customFormat="1" x14ac:dyDescent="0.2">
      <c r="B261" s="190"/>
      <c r="C261" s="190"/>
      <c r="G261" s="237"/>
      <c r="H261" s="237"/>
      <c r="L261" s="237"/>
      <c r="M261" s="237"/>
      <c r="N261" s="237"/>
      <c r="P261" s="238"/>
      <c r="Q261" s="238"/>
      <c r="S261" s="237"/>
      <c r="T261" s="237"/>
      <c r="W261" s="237"/>
      <c r="X261" s="237"/>
      <c r="AB261" s="239"/>
    </row>
    <row r="262" spans="2:28" s="188" customFormat="1" x14ac:dyDescent="0.2">
      <c r="B262" s="190"/>
      <c r="C262" s="190"/>
      <c r="G262" s="237"/>
      <c r="H262" s="237"/>
      <c r="L262" s="237"/>
      <c r="M262" s="237"/>
      <c r="N262" s="237"/>
      <c r="P262" s="238"/>
      <c r="Q262" s="238"/>
      <c r="S262" s="237"/>
      <c r="T262" s="237"/>
      <c r="W262" s="237"/>
      <c r="X262" s="237"/>
      <c r="AB262" s="239"/>
    </row>
    <row r="263" spans="2:28" s="188" customFormat="1" x14ac:dyDescent="0.2">
      <c r="B263" s="190"/>
      <c r="C263" s="190"/>
      <c r="G263" s="237"/>
      <c r="H263" s="237"/>
      <c r="L263" s="237"/>
      <c r="M263" s="237"/>
      <c r="N263" s="237"/>
      <c r="P263" s="238"/>
      <c r="Q263" s="238"/>
      <c r="S263" s="237"/>
      <c r="T263" s="237"/>
      <c r="W263" s="237"/>
      <c r="X263" s="237"/>
      <c r="AB263" s="239"/>
    </row>
    <row r="264" spans="2:28" s="188" customFormat="1" x14ac:dyDescent="0.2">
      <c r="B264" s="190"/>
      <c r="C264" s="190"/>
      <c r="G264" s="237"/>
      <c r="H264" s="237"/>
      <c r="L264" s="237"/>
      <c r="M264" s="237"/>
      <c r="N264" s="237"/>
      <c r="P264" s="238"/>
      <c r="Q264" s="238"/>
      <c r="S264" s="237"/>
      <c r="T264" s="237"/>
      <c r="W264" s="237"/>
      <c r="X264" s="237"/>
      <c r="AB264" s="239"/>
    </row>
    <row r="265" spans="2:28" s="188" customFormat="1" x14ac:dyDescent="0.2">
      <c r="B265" s="190"/>
      <c r="C265" s="190"/>
      <c r="G265" s="237"/>
      <c r="H265" s="237"/>
      <c r="L265" s="237"/>
      <c r="M265" s="237"/>
      <c r="N265" s="237"/>
      <c r="P265" s="238"/>
      <c r="Q265" s="238"/>
      <c r="S265" s="237"/>
      <c r="T265" s="237"/>
      <c r="W265" s="237"/>
      <c r="X265" s="237"/>
      <c r="AB265" s="239"/>
    </row>
    <row r="266" spans="2:28" s="188" customFormat="1" x14ac:dyDescent="0.2">
      <c r="B266" s="190"/>
      <c r="C266" s="190"/>
      <c r="G266" s="237"/>
      <c r="H266" s="237"/>
      <c r="L266" s="237"/>
      <c r="M266" s="237"/>
      <c r="N266" s="237"/>
      <c r="P266" s="238"/>
      <c r="Q266" s="238"/>
      <c r="S266" s="237"/>
      <c r="T266" s="237"/>
      <c r="W266" s="237"/>
      <c r="X266" s="237"/>
      <c r="AB266" s="239"/>
    </row>
    <row r="267" spans="2:28" s="188" customFormat="1" x14ac:dyDescent="0.2">
      <c r="B267" s="190"/>
      <c r="C267" s="190"/>
      <c r="G267" s="237"/>
      <c r="H267" s="237"/>
      <c r="L267" s="237"/>
      <c r="M267" s="237"/>
      <c r="N267" s="237"/>
      <c r="P267" s="238"/>
      <c r="Q267" s="238"/>
      <c r="S267" s="237"/>
      <c r="T267" s="237"/>
      <c r="W267" s="237"/>
      <c r="X267" s="237"/>
      <c r="AB267" s="239"/>
    </row>
    <row r="268" spans="2:28" s="188" customFormat="1" x14ac:dyDescent="0.2">
      <c r="B268" s="190"/>
      <c r="C268" s="190"/>
      <c r="G268" s="237"/>
      <c r="H268" s="237"/>
      <c r="L268" s="237"/>
      <c r="M268" s="237"/>
      <c r="N268" s="237"/>
      <c r="P268" s="238"/>
      <c r="Q268" s="238"/>
      <c r="S268" s="237"/>
      <c r="T268" s="237"/>
      <c r="W268" s="237"/>
      <c r="X268" s="237"/>
      <c r="AB268" s="239"/>
    </row>
    <row r="269" spans="2:28" s="188" customFormat="1" x14ac:dyDescent="0.2">
      <c r="B269" s="190"/>
      <c r="C269" s="190"/>
      <c r="G269" s="237"/>
      <c r="H269" s="237"/>
      <c r="L269" s="237"/>
      <c r="M269" s="237"/>
      <c r="N269" s="237"/>
      <c r="P269" s="238"/>
      <c r="Q269" s="238"/>
      <c r="S269" s="237"/>
      <c r="T269" s="237"/>
      <c r="W269" s="237"/>
      <c r="X269" s="237"/>
      <c r="AB269" s="239"/>
    </row>
    <row r="270" spans="2:28" s="188" customFormat="1" x14ac:dyDescent="0.2">
      <c r="B270" s="190"/>
      <c r="C270" s="190"/>
      <c r="G270" s="237"/>
      <c r="H270" s="237"/>
      <c r="L270" s="237"/>
      <c r="M270" s="237"/>
      <c r="N270" s="237"/>
      <c r="P270" s="238"/>
      <c r="Q270" s="238"/>
      <c r="S270" s="237"/>
      <c r="T270" s="237"/>
      <c r="W270" s="237"/>
      <c r="X270" s="237"/>
      <c r="AB270" s="239"/>
    </row>
    <row r="271" spans="2:28" s="188" customFormat="1" x14ac:dyDescent="0.2">
      <c r="B271" s="190"/>
      <c r="C271" s="190"/>
      <c r="G271" s="237"/>
      <c r="H271" s="237"/>
      <c r="L271" s="237"/>
      <c r="M271" s="237"/>
      <c r="N271" s="237"/>
      <c r="P271" s="238"/>
      <c r="Q271" s="238"/>
      <c r="S271" s="237"/>
      <c r="T271" s="237"/>
      <c r="W271" s="237"/>
      <c r="X271" s="237"/>
      <c r="AB271" s="239"/>
    </row>
    <row r="272" spans="2:28" s="188" customFormat="1" x14ac:dyDescent="0.2">
      <c r="B272" s="190"/>
      <c r="C272" s="190"/>
      <c r="G272" s="237"/>
      <c r="H272" s="237"/>
      <c r="L272" s="237"/>
      <c r="M272" s="237"/>
      <c r="N272" s="237"/>
      <c r="P272" s="238"/>
      <c r="Q272" s="238"/>
      <c r="S272" s="237"/>
      <c r="T272" s="237"/>
      <c r="W272" s="237"/>
      <c r="X272" s="237"/>
      <c r="AB272" s="239"/>
    </row>
    <row r="273" spans="2:28" s="188" customFormat="1" x14ac:dyDescent="0.2">
      <c r="B273" s="190"/>
      <c r="C273" s="190"/>
      <c r="G273" s="237"/>
      <c r="H273" s="237"/>
      <c r="L273" s="237"/>
      <c r="M273" s="237"/>
      <c r="N273" s="237"/>
      <c r="P273" s="238"/>
      <c r="Q273" s="238"/>
      <c r="S273" s="237"/>
      <c r="T273" s="237"/>
      <c r="W273" s="237"/>
      <c r="X273" s="237"/>
      <c r="AB273" s="239"/>
    </row>
    <row r="274" spans="2:28" s="188" customFormat="1" x14ac:dyDescent="0.2">
      <c r="B274" s="190"/>
      <c r="C274" s="190"/>
      <c r="G274" s="237"/>
      <c r="H274" s="237"/>
      <c r="L274" s="237"/>
      <c r="M274" s="237"/>
      <c r="N274" s="237"/>
      <c r="P274" s="238"/>
      <c r="Q274" s="238"/>
      <c r="S274" s="237"/>
      <c r="T274" s="237"/>
      <c r="W274" s="237"/>
      <c r="X274" s="237"/>
      <c r="AB274" s="239"/>
    </row>
    <row r="275" spans="2:28" s="188" customFormat="1" x14ac:dyDescent="0.2">
      <c r="B275" s="190"/>
      <c r="C275" s="190"/>
      <c r="G275" s="237"/>
      <c r="H275" s="237"/>
      <c r="L275" s="237"/>
      <c r="M275" s="237"/>
      <c r="N275" s="237"/>
      <c r="P275" s="238"/>
      <c r="Q275" s="238"/>
      <c r="S275" s="237"/>
      <c r="T275" s="237"/>
      <c r="W275" s="237"/>
      <c r="X275" s="237"/>
      <c r="AB275" s="239"/>
    </row>
    <row r="276" spans="2:28" s="188" customFormat="1" x14ac:dyDescent="0.2">
      <c r="B276" s="190"/>
      <c r="C276" s="190"/>
      <c r="G276" s="237"/>
      <c r="H276" s="237"/>
      <c r="L276" s="237"/>
      <c r="M276" s="237"/>
      <c r="N276" s="237"/>
      <c r="P276" s="238"/>
      <c r="Q276" s="238"/>
      <c r="S276" s="237"/>
      <c r="T276" s="237"/>
      <c r="W276" s="237"/>
      <c r="X276" s="237"/>
      <c r="AB276" s="239"/>
    </row>
    <row r="277" spans="2:28" s="188" customFormat="1" x14ac:dyDescent="0.2">
      <c r="B277" s="190"/>
      <c r="C277" s="190"/>
      <c r="G277" s="237"/>
      <c r="H277" s="237"/>
      <c r="L277" s="237"/>
      <c r="M277" s="237"/>
      <c r="N277" s="237"/>
      <c r="P277" s="238"/>
      <c r="Q277" s="238"/>
      <c r="S277" s="237"/>
      <c r="T277" s="237"/>
      <c r="W277" s="237"/>
      <c r="X277" s="237"/>
      <c r="AB277" s="239"/>
    </row>
    <row r="278" spans="2:28" s="188" customFormat="1" x14ac:dyDescent="0.2">
      <c r="B278" s="190"/>
      <c r="C278" s="190"/>
      <c r="G278" s="237"/>
      <c r="H278" s="237"/>
      <c r="L278" s="237"/>
      <c r="M278" s="237"/>
      <c r="N278" s="237"/>
      <c r="P278" s="238"/>
      <c r="Q278" s="238"/>
      <c r="S278" s="237"/>
      <c r="T278" s="237"/>
      <c r="W278" s="237"/>
      <c r="X278" s="237"/>
      <c r="AB278" s="239"/>
    </row>
    <row r="279" spans="2:28" s="188" customFormat="1" x14ac:dyDescent="0.2">
      <c r="B279" s="190"/>
      <c r="C279" s="190"/>
      <c r="G279" s="237"/>
      <c r="H279" s="237"/>
      <c r="L279" s="237"/>
      <c r="M279" s="237"/>
      <c r="N279" s="237"/>
      <c r="P279" s="238"/>
      <c r="Q279" s="238"/>
      <c r="S279" s="237"/>
      <c r="T279" s="237"/>
      <c r="W279" s="237"/>
      <c r="X279" s="237"/>
      <c r="AB279" s="239"/>
    </row>
    <row r="280" spans="2:28" s="188" customFormat="1" x14ac:dyDescent="0.2">
      <c r="B280" s="190"/>
      <c r="C280" s="190"/>
      <c r="G280" s="237"/>
      <c r="H280" s="237"/>
      <c r="L280" s="237"/>
      <c r="M280" s="237"/>
      <c r="N280" s="237"/>
      <c r="P280" s="238"/>
      <c r="Q280" s="238"/>
      <c r="S280" s="237"/>
      <c r="T280" s="237"/>
      <c r="W280" s="237"/>
      <c r="X280" s="237"/>
      <c r="AB280" s="239"/>
    </row>
    <row r="281" spans="2:28" s="188" customFormat="1" x14ac:dyDescent="0.2">
      <c r="B281" s="190"/>
      <c r="C281" s="190"/>
      <c r="G281" s="237"/>
      <c r="H281" s="237"/>
      <c r="L281" s="237"/>
      <c r="M281" s="237"/>
      <c r="N281" s="237"/>
      <c r="P281" s="238"/>
      <c r="Q281" s="238"/>
      <c r="S281" s="237"/>
      <c r="T281" s="237"/>
      <c r="W281" s="237"/>
      <c r="X281" s="237"/>
      <c r="AB281" s="239"/>
    </row>
    <row r="282" spans="2:28" s="188" customFormat="1" x14ac:dyDescent="0.2">
      <c r="B282" s="190"/>
      <c r="C282" s="190"/>
      <c r="G282" s="237"/>
      <c r="H282" s="237"/>
      <c r="L282" s="237"/>
      <c r="M282" s="237"/>
      <c r="N282" s="237"/>
      <c r="P282" s="238"/>
      <c r="Q282" s="238"/>
      <c r="S282" s="237"/>
      <c r="T282" s="237"/>
      <c r="W282" s="237"/>
      <c r="X282" s="237"/>
      <c r="AB282" s="239"/>
    </row>
    <row r="283" spans="2:28" s="188" customFormat="1" x14ac:dyDescent="0.2">
      <c r="B283" s="190"/>
      <c r="C283" s="190"/>
      <c r="G283" s="237"/>
      <c r="H283" s="237"/>
      <c r="L283" s="237"/>
      <c r="M283" s="237"/>
      <c r="N283" s="237"/>
      <c r="P283" s="238"/>
      <c r="Q283" s="238"/>
      <c r="S283" s="237"/>
      <c r="T283" s="237"/>
      <c r="W283" s="237"/>
      <c r="X283" s="237"/>
      <c r="AB283" s="239"/>
    </row>
    <row r="284" spans="2:28" s="188" customFormat="1" x14ac:dyDescent="0.2">
      <c r="B284" s="190"/>
      <c r="C284" s="190"/>
      <c r="G284" s="237"/>
      <c r="H284" s="237"/>
      <c r="L284" s="237"/>
      <c r="M284" s="237"/>
      <c r="N284" s="237"/>
      <c r="P284" s="238"/>
      <c r="Q284" s="238"/>
      <c r="S284" s="237"/>
      <c r="T284" s="237"/>
      <c r="W284" s="237"/>
      <c r="X284" s="237"/>
      <c r="AB284" s="239"/>
    </row>
    <row r="285" spans="2:28" s="188" customFormat="1" x14ac:dyDescent="0.2">
      <c r="B285" s="190"/>
      <c r="C285" s="190"/>
      <c r="G285" s="237"/>
      <c r="H285" s="237"/>
      <c r="L285" s="237"/>
      <c r="M285" s="237"/>
      <c r="N285" s="237"/>
      <c r="P285" s="238"/>
      <c r="Q285" s="238"/>
      <c r="S285" s="237"/>
      <c r="T285" s="237"/>
      <c r="W285" s="237"/>
      <c r="X285" s="237"/>
      <c r="AB285" s="239"/>
    </row>
    <row r="286" spans="2:28" s="188" customFormat="1" x14ac:dyDescent="0.2">
      <c r="B286" s="190"/>
      <c r="C286" s="190"/>
      <c r="G286" s="237"/>
      <c r="H286" s="237"/>
      <c r="L286" s="237"/>
      <c r="M286" s="237"/>
      <c r="N286" s="237"/>
      <c r="P286" s="238"/>
      <c r="Q286" s="238"/>
      <c r="S286" s="237"/>
      <c r="T286" s="237"/>
      <c r="W286" s="237"/>
      <c r="X286" s="237"/>
      <c r="AB286" s="239"/>
    </row>
    <row r="287" spans="2:28" s="188" customFormat="1" x14ac:dyDescent="0.2">
      <c r="B287" s="190"/>
      <c r="C287" s="190"/>
      <c r="G287" s="237"/>
      <c r="H287" s="237"/>
      <c r="L287" s="237"/>
      <c r="M287" s="237"/>
      <c r="N287" s="237"/>
      <c r="P287" s="238"/>
      <c r="Q287" s="238"/>
      <c r="S287" s="237"/>
      <c r="T287" s="237"/>
      <c r="W287" s="237"/>
      <c r="X287" s="237"/>
      <c r="AB287" s="239"/>
    </row>
    <row r="288" spans="2:28" s="188" customFormat="1" x14ac:dyDescent="0.2">
      <c r="B288" s="190"/>
      <c r="C288" s="190"/>
      <c r="G288" s="237"/>
      <c r="H288" s="237"/>
      <c r="L288" s="237"/>
      <c r="M288" s="237"/>
      <c r="N288" s="237"/>
      <c r="P288" s="238"/>
      <c r="Q288" s="238"/>
      <c r="S288" s="237"/>
      <c r="T288" s="237"/>
      <c r="W288" s="237"/>
      <c r="X288" s="237"/>
      <c r="AB288" s="239"/>
    </row>
    <row r="289" spans="2:28" s="188" customFormat="1" x14ac:dyDescent="0.2">
      <c r="B289" s="190"/>
      <c r="C289" s="190"/>
      <c r="G289" s="237"/>
      <c r="H289" s="237"/>
      <c r="L289" s="237"/>
      <c r="M289" s="237"/>
      <c r="N289" s="237"/>
      <c r="P289" s="238"/>
      <c r="Q289" s="238"/>
      <c r="S289" s="237"/>
      <c r="T289" s="237"/>
      <c r="W289" s="237"/>
      <c r="X289" s="237"/>
      <c r="AB289" s="239"/>
    </row>
    <row r="290" spans="2:28" s="188" customFormat="1" x14ac:dyDescent="0.2">
      <c r="B290" s="190"/>
      <c r="C290" s="190"/>
      <c r="G290" s="237"/>
      <c r="H290" s="237"/>
      <c r="L290" s="237"/>
      <c r="M290" s="237"/>
      <c r="N290" s="237"/>
      <c r="P290" s="238"/>
      <c r="Q290" s="238"/>
      <c r="S290" s="237"/>
      <c r="T290" s="237"/>
      <c r="W290" s="237"/>
      <c r="X290" s="237"/>
      <c r="AB290" s="239"/>
    </row>
    <row r="291" spans="2:28" s="188" customFormat="1" x14ac:dyDescent="0.2">
      <c r="B291" s="190"/>
      <c r="C291" s="190"/>
      <c r="G291" s="237"/>
      <c r="H291" s="237"/>
      <c r="L291" s="237"/>
      <c r="M291" s="237"/>
      <c r="N291" s="237"/>
      <c r="P291" s="238"/>
      <c r="Q291" s="238"/>
      <c r="S291" s="237"/>
      <c r="T291" s="237"/>
      <c r="W291" s="237"/>
      <c r="X291" s="237"/>
      <c r="AB291" s="239"/>
    </row>
    <row r="292" spans="2:28" s="188" customFormat="1" x14ac:dyDescent="0.2">
      <c r="B292" s="190"/>
      <c r="C292" s="190"/>
      <c r="G292" s="237"/>
      <c r="H292" s="237"/>
      <c r="L292" s="237"/>
      <c r="M292" s="237"/>
      <c r="N292" s="237"/>
      <c r="P292" s="238"/>
      <c r="Q292" s="238"/>
      <c r="S292" s="237"/>
      <c r="T292" s="237"/>
      <c r="W292" s="237"/>
      <c r="X292" s="237"/>
      <c r="AB292" s="239"/>
    </row>
    <row r="293" spans="2:28" s="188" customFormat="1" x14ac:dyDescent="0.2">
      <c r="B293" s="190"/>
      <c r="C293" s="190"/>
      <c r="G293" s="237"/>
      <c r="H293" s="237"/>
      <c r="L293" s="237"/>
      <c r="M293" s="237"/>
      <c r="N293" s="237"/>
      <c r="P293" s="238"/>
      <c r="Q293" s="238"/>
      <c r="S293" s="237"/>
      <c r="T293" s="237"/>
      <c r="W293" s="237"/>
      <c r="X293" s="237"/>
      <c r="AB293" s="239"/>
    </row>
    <row r="294" spans="2:28" s="188" customFormat="1" x14ac:dyDescent="0.2">
      <c r="B294" s="190"/>
      <c r="C294" s="190"/>
      <c r="G294" s="237"/>
      <c r="H294" s="237"/>
      <c r="L294" s="237"/>
      <c r="M294" s="237"/>
      <c r="N294" s="237"/>
      <c r="P294" s="238"/>
      <c r="Q294" s="238"/>
      <c r="S294" s="237"/>
      <c r="T294" s="237"/>
      <c r="W294" s="237"/>
      <c r="X294" s="237"/>
      <c r="AB294" s="239"/>
    </row>
    <row r="295" spans="2:28" s="188" customFormat="1" x14ac:dyDescent="0.2">
      <c r="B295" s="190"/>
      <c r="C295" s="190"/>
      <c r="G295" s="237"/>
      <c r="H295" s="237"/>
      <c r="L295" s="237"/>
      <c r="M295" s="237"/>
      <c r="N295" s="237"/>
      <c r="P295" s="238"/>
      <c r="Q295" s="238"/>
      <c r="S295" s="237"/>
      <c r="T295" s="237"/>
      <c r="W295" s="237"/>
      <c r="X295" s="237"/>
      <c r="AB295" s="239"/>
    </row>
    <row r="296" spans="2:28" s="188" customFormat="1" x14ac:dyDescent="0.2">
      <c r="B296" s="190"/>
      <c r="C296" s="190"/>
      <c r="G296" s="237"/>
      <c r="H296" s="237"/>
      <c r="L296" s="237"/>
      <c r="M296" s="237"/>
      <c r="N296" s="237"/>
      <c r="P296" s="238"/>
      <c r="Q296" s="238"/>
      <c r="S296" s="237"/>
      <c r="T296" s="237"/>
      <c r="W296" s="237"/>
      <c r="X296" s="237"/>
      <c r="AB296" s="239"/>
    </row>
    <row r="297" spans="2:28" s="188" customFormat="1" x14ac:dyDescent="0.2">
      <c r="B297" s="190"/>
      <c r="C297" s="190"/>
      <c r="G297" s="237"/>
      <c r="H297" s="237"/>
      <c r="L297" s="237"/>
      <c r="M297" s="237"/>
      <c r="N297" s="237"/>
      <c r="P297" s="238"/>
      <c r="Q297" s="238"/>
      <c r="S297" s="237"/>
      <c r="T297" s="237"/>
      <c r="W297" s="237"/>
      <c r="X297" s="237"/>
      <c r="AB297" s="239"/>
    </row>
    <row r="298" spans="2:28" s="188" customFormat="1" x14ac:dyDescent="0.2">
      <c r="B298" s="190"/>
      <c r="C298" s="190"/>
      <c r="G298" s="237"/>
      <c r="H298" s="237"/>
      <c r="L298" s="237"/>
      <c r="M298" s="237"/>
      <c r="N298" s="237"/>
      <c r="P298" s="238"/>
      <c r="Q298" s="238"/>
      <c r="S298" s="237"/>
      <c r="T298" s="237"/>
      <c r="W298" s="237"/>
      <c r="X298" s="237"/>
      <c r="AB298" s="239"/>
    </row>
    <row r="299" spans="2:28" s="188" customFormat="1" x14ac:dyDescent="0.2">
      <c r="B299" s="190"/>
      <c r="C299" s="190"/>
      <c r="G299" s="237"/>
      <c r="H299" s="237"/>
      <c r="L299" s="237"/>
      <c r="M299" s="237"/>
      <c r="N299" s="237"/>
      <c r="P299" s="238"/>
      <c r="Q299" s="238"/>
      <c r="S299" s="237"/>
      <c r="T299" s="237"/>
      <c r="W299" s="237"/>
      <c r="X299" s="237"/>
      <c r="AB299" s="239"/>
    </row>
    <row r="300" spans="2:28" s="188" customFormat="1" x14ac:dyDescent="0.2">
      <c r="B300" s="190"/>
      <c r="C300" s="190"/>
      <c r="G300" s="237"/>
      <c r="H300" s="237"/>
      <c r="L300" s="237"/>
      <c r="M300" s="237"/>
      <c r="N300" s="237"/>
      <c r="P300" s="238"/>
      <c r="Q300" s="238"/>
      <c r="S300" s="237"/>
      <c r="T300" s="237"/>
      <c r="W300" s="237"/>
      <c r="X300" s="237"/>
      <c r="AB300" s="239"/>
    </row>
    <row r="301" spans="2:28" s="188" customFormat="1" x14ac:dyDescent="0.2">
      <c r="B301" s="190"/>
      <c r="C301" s="190"/>
      <c r="G301" s="237"/>
      <c r="H301" s="237"/>
      <c r="L301" s="237"/>
      <c r="M301" s="237"/>
      <c r="N301" s="237"/>
      <c r="P301" s="238"/>
      <c r="Q301" s="238"/>
      <c r="S301" s="237"/>
      <c r="T301" s="237"/>
      <c r="W301" s="237"/>
      <c r="X301" s="237"/>
      <c r="AB301" s="239"/>
    </row>
    <row r="302" spans="2:28" s="188" customFormat="1" x14ac:dyDescent="0.2">
      <c r="B302" s="190"/>
      <c r="C302" s="190"/>
      <c r="G302" s="237"/>
      <c r="H302" s="237"/>
      <c r="L302" s="237"/>
      <c r="M302" s="237"/>
      <c r="N302" s="237"/>
      <c r="P302" s="238"/>
      <c r="Q302" s="238"/>
      <c r="S302" s="237"/>
      <c r="T302" s="237"/>
      <c r="W302" s="237"/>
      <c r="X302" s="237"/>
      <c r="AB302" s="239"/>
    </row>
    <row r="303" spans="2:28" s="188" customFormat="1" x14ac:dyDescent="0.2">
      <c r="B303" s="190"/>
      <c r="C303" s="190"/>
      <c r="G303" s="237"/>
      <c r="H303" s="237"/>
      <c r="L303" s="237"/>
      <c r="M303" s="237"/>
      <c r="N303" s="237"/>
      <c r="P303" s="238"/>
      <c r="Q303" s="238"/>
      <c r="S303" s="237"/>
      <c r="T303" s="237"/>
      <c r="W303" s="237"/>
      <c r="X303" s="237"/>
      <c r="AB303" s="239"/>
    </row>
    <row r="304" spans="2:28" s="188" customFormat="1" x14ac:dyDescent="0.2">
      <c r="B304" s="190"/>
      <c r="C304" s="190"/>
      <c r="G304" s="237"/>
      <c r="H304" s="237"/>
      <c r="L304" s="237"/>
      <c r="M304" s="237"/>
      <c r="N304" s="237"/>
      <c r="P304" s="238"/>
      <c r="Q304" s="238"/>
      <c r="S304" s="237"/>
      <c r="T304" s="237"/>
      <c r="W304" s="237"/>
      <c r="X304" s="237"/>
      <c r="AB304" s="239"/>
    </row>
    <row r="305" spans="2:28" s="188" customFormat="1" x14ac:dyDescent="0.2">
      <c r="B305" s="190"/>
      <c r="C305" s="190"/>
      <c r="G305" s="237"/>
      <c r="H305" s="237"/>
      <c r="L305" s="237"/>
      <c r="M305" s="237"/>
      <c r="N305" s="237"/>
      <c r="P305" s="238"/>
      <c r="Q305" s="238"/>
      <c r="S305" s="237"/>
      <c r="T305" s="237"/>
      <c r="W305" s="237"/>
      <c r="X305" s="237"/>
      <c r="AB305" s="239"/>
    </row>
    <row r="306" spans="2:28" s="188" customFormat="1" x14ac:dyDescent="0.2">
      <c r="B306" s="190"/>
      <c r="C306" s="190"/>
      <c r="G306" s="237"/>
      <c r="H306" s="237"/>
      <c r="L306" s="237"/>
      <c r="M306" s="237"/>
      <c r="N306" s="237"/>
      <c r="P306" s="238"/>
      <c r="Q306" s="238"/>
      <c r="S306" s="237"/>
      <c r="T306" s="237"/>
      <c r="W306" s="237"/>
      <c r="X306" s="237"/>
      <c r="AB306" s="239"/>
    </row>
    <row r="307" spans="2:28" s="188" customFormat="1" x14ac:dyDescent="0.2">
      <c r="B307" s="190"/>
      <c r="C307" s="190"/>
      <c r="G307" s="237"/>
      <c r="H307" s="237"/>
      <c r="L307" s="237"/>
      <c r="M307" s="237"/>
      <c r="N307" s="237"/>
      <c r="P307" s="238"/>
      <c r="Q307" s="238"/>
      <c r="S307" s="237"/>
      <c r="T307" s="237"/>
      <c r="W307" s="237"/>
      <c r="X307" s="237"/>
      <c r="AB307" s="239"/>
    </row>
    <row r="308" spans="2:28" s="188" customFormat="1" x14ac:dyDescent="0.2">
      <c r="B308" s="190"/>
      <c r="C308" s="190"/>
      <c r="G308" s="237"/>
      <c r="H308" s="237"/>
      <c r="L308" s="237"/>
      <c r="M308" s="237"/>
      <c r="N308" s="237"/>
      <c r="P308" s="238"/>
      <c r="Q308" s="238"/>
      <c r="S308" s="237"/>
      <c r="T308" s="237"/>
      <c r="W308" s="237"/>
      <c r="X308" s="237"/>
      <c r="AB308" s="239"/>
    </row>
    <row r="309" spans="2:28" s="188" customFormat="1" x14ac:dyDescent="0.2">
      <c r="B309" s="190"/>
      <c r="C309" s="190"/>
      <c r="G309" s="237"/>
      <c r="H309" s="237"/>
      <c r="L309" s="237"/>
      <c r="M309" s="237"/>
      <c r="N309" s="237"/>
      <c r="P309" s="238"/>
      <c r="Q309" s="238"/>
      <c r="S309" s="237"/>
      <c r="T309" s="237"/>
      <c r="W309" s="237"/>
      <c r="X309" s="237"/>
      <c r="AB309" s="239"/>
    </row>
    <row r="310" spans="2:28" s="188" customFormat="1" x14ac:dyDescent="0.2">
      <c r="B310" s="190"/>
      <c r="C310" s="190"/>
      <c r="G310" s="237"/>
      <c r="H310" s="237"/>
      <c r="L310" s="237"/>
      <c r="M310" s="237"/>
      <c r="N310" s="237"/>
      <c r="P310" s="238"/>
      <c r="Q310" s="238"/>
      <c r="S310" s="237"/>
      <c r="T310" s="237"/>
      <c r="W310" s="237"/>
      <c r="X310" s="237"/>
      <c r="AB310" s="239"/>
    </row>
    <row r="311" spans="2:28" s="188" customFormat="1" x14ac:dyDescent="0.2">
      <c r="B311" s="190"/>
      <c r="C311" s="190"/>
      <c r="G311" s="237"/>
      <c r="H311" s="237"/>
      <c r="L311" s="237"/>
      <c r="M311" s="237"/>
      <c r="N311" s="237"/>
      <c r="P311" s="238"/>
      <c r="Q311" s="238"/>
      <c r="S311" s="237"/>
      <c r="T311" s="237"/>
      <c r="W311" s="237"/>
      <c r="X311" s="237"/>
      <c r="AB311" s="239"/>
    </row>
    <row r="312" spans="2:28" s="188" customFormat="1" x14ac:dyDescent="0.2">
      <c r="B312" s="190"/>
      <c r="C312" s="190"/>
      <c r="G312" s="237"/>
      <c r="H312" s="237"/>
      <c r="L312" s="237"/>
      <c r="M312" s="237"/>
      <c r="N312" s="237"/>
      <c r="P312" s="238"/>
      <c r="Q312" s="238"/>
      <c r="S312" s="237"/>
      <c r="T312" s="237"/>
      <c r="W312" s="237"/>
      <c r="X312" s="237"/>
      <c r="AB312" s="239"/>
    </row>
    <row r="313" spans="2:28" s="188" customFormat="1" x14ac:dyDescent="0.2">
      <c r="B313" s="190"/>
      <c r="C313" s="190"/>
      <c r="G313" s="237"/>
      <c r="H313" s="237"/>
      <c r="L313" s="237"/>
      <c r="M313" s="237"/>
      <c r="N313" s="237"/>
      <c r="P313" s="238"/>
      <c r="Q313" s="238"/>
      <c r="S313" s="237"/>
      <c r="T313" s="237"/>
      <c r="W313" s="237"/>
      <c r="X313" s="237"/>
      <c r="AB313" s="239"/>
    </row>
    <row r="314" spans="2:28" s="188" customFormat="1" x14ac:dyDescent="0.2">
      <c r="B314" s="190"/>
      <c r="C314" s="190"/>
      <c r="G314" s="237"/>
      <c r="H314" s="237"/>
      <c r="L314" s="237"/>
      <c r="M314" s="237"/>
      <c r="N314" s="237"/>
      <c r="P314" s="238"/>
      <c r="Q314" s="238"/>
      <c r="S314" s="237"/>
      <c r="T314" s="237"/>
      <c r="W314" s="237"/>
      <c r="X314" s="237"/>
      <c r="AB314" s="239"/>
    </row>
    <row r="315" spans="2:28" s="188" customFormat="1" x14ac:dyDescent="0.2">
      <c r="B315" s="190"/>
      <c r="C315" s="190"/>
      <c r="G315" s="237"/>
      <c r="H315" s="237"/>
      <c r="L315" s="237"/>
      <c r="M315" s="237"/>
      <c r="N315" s="237"/>
      <c r="P315" s="238"/>
      <c r="Q315" s="238"/>
      <c r="S315" s="237"/>
      <c r="T315" s="237"/>
      <c r="W315" s="237"/>
      <c r="X315" s="237"/>
      <c r="AB315" s="239"/>
    </row>
    <row r="316" spans="2:28" s="188" customFormat="1" x14ac:dyDescent="0.2">
      <c r="B316" s="190"/>
      <c r="C316" s="190"/>
      <c r="G316" s="237"/>
      <c r="H316" s="237"/>
      <c r="L316" s="237"/>
      <c r="M316" s="237"/>
      <c r="N316" s="237"/>
      <c r="P316" s="238"/>
      <c r="Q316" s="238"/>
      <c r="S316" s="237"/>
      <c r="T316" s="237"/>
      <c r="W316" s="237"/>
      <c r="X316" s="237"/>
      <c r="AB316" s="239"/>
    </row>
    <row r="317" spans="2:28" s="188" customFormat="1" x14ac:dyDescent="0.2">
      <c r="B317" s="190"/>
      <c r="C317" s="190"/>
      <c r="G317" s="237"/>
      <c r="H317" s="237"/>
      <c r="L317" s="237"/>
      <c r="M317" s="237"/>
      <c r="N317" s="237"/>
      <c r="P317" s="238"/>
      <c r="Q317" s="238"/>
      <c r="S317" s="237"/>
      <c r="T317" s="237"/>
      <c r="W317" s="237"/>
      <c r="X317" s="237"/>
      <c r="AB317" s="239"/>
    </row>
    <row r="318" spans="2:28" s="188" customFormat="1" x14ac:dyDescent="0.2">
      <c r="B318" s="190"/>
      <c r="C318" s="190"/>
      <c r="G318" s="237"/>
      <c r="H318" s="237"/>
      <c r="L318" s="237"/>
      <c r="M318" s="237"/>
      <c r="N318" s="237"/>
      <c r="P318" s="238"/>
      <c r="Q318" s="238"/>
      <c r="S318" s="237"/>
      <c r="T318" s="237"/>
      <c r="W318" s="237"/>
      <c r="X318" s="237"/>
      <c r="AB318" s="239"/>
    </row>
    <row r="319" spans="2:28" s="188" customFormat="1" x14ac:dyDescent="0.2">
      <c r="B319" s="190"/>
      <c r="C319" s="190"/>
      <c r="G319" s="237"/>
      <c r="H319" s="237"/>
      <c r="L319" s="237"/>
      <c r="M319" s="237"/>
      <c r="N319" s="237"/>
      <c r="P319" s="238"/>
      <c r="Q319" s="238"/>
      <c r="S319" s="237"/>
      <c r="T319" s="237"/>
      <c r="W319" s="237"/>
      <c r="X319" s="237"/>
      <c r="AB319" s="239"/>
    </row>
    <row r="320" spans="2:28" s="188" customFormat="1" x14ac:dyDescent="0.2">
      <c r="B320" s="190"/>
      <c r="C320" s="190"/>
      <c r="G320" s="237"/>
      <c r="H320" s="237"/>
      <c r="L320" s="237"/>
      <c r="M320" s="237"/>
      <c r="N320" s="237"/>
      <c r="P320" s="238"/>
      <c r="Q320" s="238"/>
      <c r="S320" s="237"/>
      <c r="T320" s="237"/>
      <c r="W320" s="237"/>
      <c r="X320" s="237"/>
      <c r="AB320" s="239"/>
    </row>
    <row r="321" spans="2:28" s="188" customFormat="1" x14ac:dyDescent="0.2">
      <c r="B321" s="190"/>
      <c r="C321" s="190"/>
      <c r="G321" s="237"/>
      <c r="H321" s="237"/>
      <c r="L321" s="237"/>
      <c r="M321" s="237"/>
      <c r="N321" s="237"/>
      <c r="P321" s="238"/>
      <c r="Q321" s="238"/>
      <c r="S321" s="237"/>
      <c r="T321" s="237"/>
      <c r="W321" s="237"/>
      <c r="X321" s="237"/>
      <c r="AB321" s="239"/>
    </row>
    <row r="322" spans="2:28" s="188" customFormat="1" x14ac:dyDescent="0.2">
      <c r="B322" s="190"/>
      <c r="C322" s="190"/>
      <c r="G322" s="237"/>
      <c r="H322" s="237"/>
      <c r="L322" s="237"/>
      <c r="M322" s="237"/>
      <c r="N322" s="237"/>
      <c r="P322" s="238"/>
      <c r="Q322" s="238"/>
      <c r="S322" s="237"/>
      <c r="T322" s="237"/>
      <c r="W322" s="237"/>
      <c r="X322" s="237"/>
      <c r="AB322" s="239"/>
    </row>
    <row r="323" spans="2:28" s="188" customFormat="1" x14ac:dyDescent="0.2">
      <c r="B323" s="190"/>
      <c r="C323" s="190"/>
      <c r="G323" s="237"/>
      <c r="H323" s="237"/>
      <c r="L323" s="237"/>
      <c r="M323" s="237"/>
      <c r="N323" s="237"/>
      <c r="P323" s="238"/>
      <c r="Q323" s="238"/>
      <c r="S323" s="237"/>
      <c r="T323" s="237"/>
      <c r="W323" s="237"/>
      <c r="X323" s="237"/>
      <c r="AB323" s="239"/>
    </row>
    <row r="324" spans="2:28" s="188" customFormat="1" x14ac:dyDescent="0.2">
      <c r="B324" s="190"/>
      <c r="C324" s="190"/>
      <c r="G324" s="237"/>
      <c r="H324" s="237"/>
      <c r="L324" s="237"/>
      <c r="M324" s="237"/>
      <c r="N324" s="237"/>
      <c r="P324" s="238"/>
      <c r="Q324" s="238"/>
      <c r="S324" s="237"/>
      <c r="T324" s="237"/>
      <c r="W324" s="237"/>
      <c r="X324" s="237"/>
      <c r="AB324" s="239"/>
    </row>
    <row r="325" spans="2:28" s="188" customFormat="1" x14ac:dyDescent="0.2">
      <c r="B325" s="190"/>
      <c r="C325" s="190"/>
      <c r="G325" s="237"/>
      <c r="H325" s="237"/>
      <c r="L325" s="237"/>
      <c r="M325" s="237"/>
      <c r="N325" s="237"/>
      <c r="P325" s="238"/>
      <c r="Q325" s="238"/>
      <c r="S325" s="237"/>
      <c r="T325" s="237"/>
      <c r="W325" s="237"/>
      <c r="X325" s="237"/>
      <c r="AB325" s="239"/>
    </row>
    <row r="326" spans="2:28" s="188" customFormat="1" x14ac:dyDescent="0.2">
      <c r="B326" s="190"/>
      <c r="C326" s="190"/>
      <c r="G326" s="237"/>
      <c r="H326" s="237"/>
      <c r="L326" s="237"/>
      <c r="M326" s="237"/>
      <c r="N326" s="237"/>
      <c r="P326" s="238"/>
      <c r="Q326" s="238"/>
      <c r="S326" s="237"/>
      <c r="T326" s="237"/>
      <c r="W326" s="237"/>
      <c r="X326" s="237"/>
      <c r="AB326" s="239"/>
    </row>
    <row r="327" spans="2:28" s="188" customFormat="1" x14ac:dyDescent="0.2">
      <c r="B327" s="190"/>
      <c r="C327" s="190"/>
      <c r="G327" s="237"/>
      <c r="H327" s="237"/>
      <c r="L327" s="237"/>
      <c r="M327" s="237"/>
      <c r="N327" s="237"/>
      <c r="P327" s="238"/>
      <c r="Q327" s="238"/>
      <c r="S327" s="237"/>
      <c r="T327" s="237"/>
      <c r="W327" s="237"/>
      <c r="X327" s="237"/>
      <c r="AB327" s="239"/>
    </row>
    <row r="328" spans="2:28" s="188" customFormat="1" x14ac:dyDescent="0.2">
      <c r="B328" s="190"/>
      <c r="C328" s="190"/>
      <c r="G328" s="237"/>
      <c r="H328" s="237"/>
      <c r="L328" s="237"/>
      <c r="M328" s="237"/>
      <c r="N328" s="237"/>
      <c r="P328" s="238"/>
      <c r="Q328" s="238"/>
      <c r="S328" s="237"/>
      <c r="T328" s="237"/>
      <c r="W328" s="237"/>
      <c r="X328" s="237"/>
      <c r="AB328" s="239"/>
    </row>
    <row r="329" spans="2:28" s="188" customFormat="1" x14ac:dyDescent="0.2">
      <c r="B329" s="190"/>
      <c r="C329" s="190"/>
      <c r="G329" s="237"/>
      <c r="H329" s="237"/>
      <c r="L329" s="237"/>
      <c r="M329" s="237"/>
      <c r="N329" s="237"/>
      <c r="P329" s="238"/>
      <c r="Q329" s="238"/>
      <c r="S329" s="237"/>
      <c r="T329" s="237"/>
      <c r="W329" s="237"/>
      <c r="X329" s="237"/>
      <c r="AB329" s="239"/>
    </row>
    <row r="330" spans="2:28" s="188" customFormat="1" x14ac:dyDescent="0.2">
      <c r="B330" s="190"/>
      <c r="C330" s="190"/>
      <c r="G330" s="237"/>
      <c r="H330" s="237"/>
      <c r="L330" s="237"/>
      <c r="M330" s="237"/>
      <c r="N330" s="237"/>
      <c r="P330" s="238"/>
      <c r="Q330" s="238"/>
      <c r="S330" s="237"/>
      <c r="T330" s="237"/>
      <c r="W330" s="237"/>
      <c r="X330" s="237"/>
      <c r="AB330" s="239"/>
    </row>
    <row r="331" spans="2:28" s="188" customFormat="1" x14ac:dyDescent="0.2">
      <c r="B331" s="190"/>
      <c r="C331" s="190"/>
      <c r="G331" s="237"/>
      <c r="H331" s="237"/>
      <c r="L331" s="237"/>
      <c r="M331" s="237"/>
      <c r="N331" s="237"/>
      <c r="P331" s="238"/>
      <c r="Q331" s="238"/>
      <c r="S331" s="237"/>
      <c r="T331" s="237"/>
      <c r="W331" s="237"/>
      <c r="X331" s="237"/>
      <c r="AB331" s="239"/>
    </row>
    <row r="332" spans="2:28" s="188" customFormat="1" x14ac:dyDescent="0.2">
      <c r="B332" s="190"/>
      <c r="C332" s="190"/>
      <c r="G332" s="237"/>
      <c r="H332" s="237"/>
      <c r="L332" s="237"/>
      <c r="M332" s="237"/>
      <c r="N332" s="237"/>
      <c r="P332" s="238"/>
      <c r="Q332" s="238"/>
      <c r="S332" s="237"/>
      <c r="T332" s="237"/>
      <c r="W332" s="237"/>
      <c r="X332" s="237"/>
      <c r="AB332" s="239"/>
    </row>
    <row r="333" spans="2:28" s="188" customFormat="1" x14ac:dyDescent="0.2">
      <c r="B333" s="190"/>
      <c r="C333" s="190"/>
      <c r="G333" s="237"/>
      <c r="H333" s="237"/>
      <c r="L333" s="237"/>
      <c r="M333" s="237"/>
      <c r="N333" s="237"/>
      <c r="P333" s="238"/>
      <c r="Q333" s="238"/>
      <c r="S333" s="237"/>
      <c r="T333" s="237"/>
      <c r="W333" s="237"/>
      <c r="X333" s="237"/>
      <c r="AB333" s="239"/>
    </row>
    <row r="334" spans="2:28" s="188" customFormat="1" x14ac:dyDescent="0.2">
      <c r="B334" s="190"/>
      <c r="C334" s="190"/>
      <c r="G334" s="237"/>
      <c r="H334" s="237"/>
      <c r="L334" s="237"/>
      <c r="M334" s="237"/>
      <c r="N334" s="237"/>
      <c r="P334" s="238"/>
      <c r="Q334" s="238"/>
      <c r="S334" s="237"/>
      <c r="T334" s="237"/>
      <c r="W334" s="237"/>
      <c r="X334" s="237"/>
      <c r="AB334" s="239"/>
    </row>
    <row r="335" spans="2:28" s="188" customFormat="1" x14ac:dyDescent="0.2">
      <c r="B335" s="190"/>
      <c r="C335" s="190"/>
      <c r="G335" s="237"/>
      <c r="H335" s="237"/>
      <c r="L335" s="237"/>
      <c r="M335" s="237"/>
      <c r="N335" s="237"/>
      <c r="P335" s="238"/>
      <c r="Q335" s="238"/>
      <c r="S335" s="237"/>
      <c r="T335" s="237"/>
      <c r="W335" s="237"/>
      <c r="X335" s="237"/>
      <c r="AB335" s="239"/>
    </row>
    <row r="336" spans="2:28" s="188" customFormat="1" x14ac:dyDescent="0.2">
      <c r="B336" s="190"/>
      <c r="C336" s="190"/>
      <c r="G336" s="237"/>
      <c r="H336" s="237"/>
      <c r="L336" s="237"/>
      <c r="M336" s="237"/>
      <c r="N336" s="237"/>
      <c r="P336" s="238"/>
      <c r="Q336" s="238"/>
      <c r="S336" s="237"/>
      <c r="T336" s="237"/>
      <c r="W336" s="237"/>
      <c r="X336" s="237"/>
      <c r="AB336" s="239"/>
    </row>
    <row r="337" spans="2:28" s="188" customFormat="1" x14ac:dyDescent="0.2">
      <c r="B337" s="190"/>
      <c r="C337" s="190"/>
      <c r="G337" s="237"/>
      <c r="H337" s="237"/>
      <c r="L337" s="237"/>
      <c r="M337" s="237"/>
      <c r="N337" s="237"/>
      <c r="P337" s="238"/>
      <c r="Q337" s="238"/>
      <c r="S337" s="237"/>
      <c r="T337" s="237"/>
      <c r="W337" s="237"/>
      <c r="X337" s="237"/>
      <c r="AB337" s="239"/>
    </row>
    <row r="338" spans="2:28" s="188" customFormat="1" x14ac:dyDescent="0.2">
      <c r="B338" s="190"/>
      <c r="C338" s="190"/>
      <c r="G338" s="237"/>
      <c r="H338" s="237"/>
      <c r="L338" s="237"/>
      <c r="M338" s="237"/>
      <c r="N338" s="237"/>
      <c r="P338" s="238"/>
      <c r="Q338" s="238"/>
      <c r="S338" s="237"/>
      <c r="T338" s="237"/>
      <c r="W338" s="237"/>
      <c r="X338" s="237"/>
      <c r="AB338" s="239"/>
    </row>
    <row r="339" spans="2:28" s="188" customFormat="1" x14ac:dyDescent="0.2">
      <c r="B339" s="190"/>
      <c r="C339" s="190"/>
      <c r="G339" s="237"/>
      <c r="H339" s="237"/>
      <c r="L339" s="237"/>
      <c r="M339" s="237"/>
      <c r="N339" s="237"/>
      <c r="P339" s="238"/>
      <c r="Q339" s="238"/>
      <c r="S339" s="237"/>
      <c r="T339" s="237"/>
      <c r="W339" s="237"/>
      <c r="X339" s="237"/>
      <c r="AB339" s="239"/>
    </row>
    <row r="340" spans="2:28" s="188" customFormat="1" x14ac:dyDescent="0.2">
      <c r="B340" s="190"/>
      <c r="C340" s="190"/>
      <c r="G340" s="237"/>
      <c r="H340" s="237"/>
      <c r="L340" s="237"/>
      <c r="M340" s="237"/>
      <c r="N340" s="237"/>
      <c r="P340" s="238"/>
      <c r="Q340" s="238"/>
      <c r="S340" s="237"/>
      <c r="T340" s="237"/>
      <c r="W340" s="237"/>
      <c r="X340" s="237"/>
      <c r="AB340" s="239"/>
    </row>
    <row r="341" spans="2:28" s="188" customFormat="1" x14ac:dyDescent="0.2">
      <c r="B341" s="190"/>
      <c r="C341" s="190"/>
      <c r="G341" s="237"/>
      <c r="H341" s="237"/>
      <c r="L341" s="237"/>
      <c r="M341" s="237"/>
      <c r="N341" s="237"/>
      <c r="P341" s="238"/>
      <c r="Q341" s="238"/>
      <c r="S341" s="237"/>
      <c r="T341" s="237"/>
      <c r="W341" s="237"/>
      <c r="X341" s="237"/>
      <c r="AB341" s="239"/>
    </row>
    <row r="342" spans="2:28" s="188" customFormat="1" x14ac:dyDescent="0.2">
      <c r="B342" s="190"/>
      <c r="C342" s="190"/>
      <c r="G342" s="237"/>
      <c r="H342" s="237"/>
      <c r="L342" s="237"/>
      <c r="M342" s="237"/>
      <c r="N342" s="237"/>
      <c r="P342" s="238"/>
      <c r="Q342" s="238"/>
      <c r="S342" s="237"/>
      <c r="T342" s="237"/>
      <c r="W342" s="237"/>
      <c r="X342" s="237"/>
      <c r="AB342" s="239"/>
    </row>
    <row r="343" spans="2:28" s="188" customFormat="1" x14ac:dyDescent="0.2">
      <c r="B343" s="190"/>
      <c r="C343" s="190"/>
      <c r="G343" s="237"/>
      <c r="H343" s="237"/>
      <c r="L343" s="237"/>
      <c r="M343" s="237"/>
      <c r="N343" s="237"/>
      <c r="P343" s="238"/>
      <c r="Q343" s="238"/>
      <c r="S343" s="237"/>
      <c r="T343" s="237"/>
      <c r="W343" s="237"/>
      <c r="X343" s="237"/>
      <c r="AB343" s="239"/>
    </row>
    <row r="344" spans="2:28" s="188" customFormat="1" x14ac:dyDescent="0.2">
      <c r="B344" s="190"/>
      <c r="C344" s="190"/>
      <c r="G344" s="237"/>
      <c r="H344" s="237"/>
      <c r="L344" s="237"/>
      <c r="M344" s="237"/>
      <c r="N344" s="237"/>
      <c r="P344" s="238"/>
      <c r="Q344" s="238"/>
      <c r="S344" s="237"/>
      <c r="T344" s="237"/>
      <c r="W344" s="237"/>
      <c r="X344" s="237"/>
      <c r="AB344" s="239"/>
    </row>
    <row r="345" spans="2:28" s="188" customFormat="1" x14ac:dyDescent="0.2">
      <c r="B345" s="190"/>
      <c r="C345" s="190"/>
      <c r="G345" s="237"/>
      <c r="H345" s="237"/>
      <c r="L345" s="237"/>
      <c r="M345" s="237"/>
      <c r="N345" s="237"/>
      <c r="P345" s="238"/>
      <c r="Q345" s="238"/>
      <c r="S345" s="237"/>
      <c r="T345" s="237"/>
      <c r="W345" s="237"/>
      <c r="X345" s="237"/>
      <c r="AB345" s="239"/>
    </row>
    <row r="346" spans="2:28" s="188" customFormat="1" x14ac:dyDescent="0.2">
      <c r="B346" s="190"/>
      <c r="C346" s="190"/>
      <c r="G346" s="237"/>
      <c r="H346" s="237"/>
      <c r="L346" s="237"/>
      <c r="M346" s="237"/>
      <c r="N346" s="237"/>
      <c r="P346" s="238"/>
      <c r="Q346" s="238"/>
      <c r="S346" s="237"/>
      <c r="T346" s="237"/>
      <c r="W346" s="237"/>
      <c r="X346" s="237"/>
      <c r="AB346" s="239"/>
    </row>
    <row r="347" spans="2:28" s="188" customFormat="1" x14ac:dyDescent="0.2">
      <c r="B347" s="190"/>
      <c r="C347" s="190"/>
      <c r="G347" s="237"/>
      <c r="H347" s="237"/>
      <c r="L347" s="237"/>
      <c r="M347" s="237"/>
      <c r="N347" s="237"/>
      <c r="P347" s="238"/>
      <c r="Q347" s="238"/>
      <c r="S347" s="237"/>
      <c r="T347" s="237"/>
      <c r="W347" s="237"/>
      <c r="X347" s="237"/>
      <c r="AB347" s="239"/>
    </row>
    <row r="348" spans="2:28" s="188" customFormat="1" x14ac:dyDescent="0.2">
      <c r="B348" s="190"/>
      <c r="C348" s="190"/>
      <c r="G348" s="237"/>
      <c r="H348" s="237"/>
      <c r="L348" s="237"/>
      <c r="M348" s="237"/>
      <c r="N348" s="237"/>
      <c r="P348" s="238"/>
      <c r="Q348" s="238"/>
      <c r="S348" s="237"/>
      <c r="T348" s="237"/>
      <c r="W348" s="237"/>
      <c r="X348" s="237"/>
      <c r="AB348" s="239"/>
    </row>
    <row r="349" spans="2:28" s="188" customFormat="1" x14ac:dyDescent="0.2">
      <c r="B349" s="190"/>
      <c r="C349" s="190"/>
      <c r="G349" s="237"/>
      <c r="H349" s="237"/>
      <c r="L349" s="237"/>
      <c r="M349" s="237"/>
      <c r="N349" s="237"/>
      <c r="P349" s="238"/>
      <c r="Q349" s="238"/>
      <c r="S349" s="237"/>
      <c r="T349" s="237"/>
      <c r="W349" s="237"/>
      <c r="X349" s="237"/>
      <c r="AB349" s="239"/>
    </row>
    <row r="350" spans="2:28" s="188" customFormat="1" x14ac:dyDescent="0.2">
      <c r="B350" s="190"/>
      <c r="C350" s="190"/>
      <c r="G350" s="237"/>
      <c r="H350" s="237"/>
      <c r="L350" s="237"/>
      <c r="M350" s="237"/>
      <c r="N350" s="237"/>
      <c r="P350" s="238"/>
      <c r="Q350" s="238"/>
      <c r="S350" s="237"/>
      <c r="T350" s="237"/>
      <c r="W350" s="237"/>
      <c r="X350" s="237"/>
      <c r="AB350" s="239"/>
    </row>
    <row r="351" spans="2:28" s="188" customFormat="1" x14ac:dyDescent="0.2">
      <c r="B351" s="190"/>
      <c r="C351" s="190"/>
      <c r="G351" s="237"/>
      <c r="H351" s="237"/>
      <c r="L351" s="237"/>
      <c r="M351" s="237"/>
      <c r="N351" s="237"/>
      <c r="P351" s="238"/>
      <c r="Q351" s="238"/>
      <c r="S351" s="237"/>
      <c r="T351" s="237"/>
      <c r="W351" s="237"/>
      <c r="X351" s="237"/>
      <c r="AB351" s="239"/>
    </row>
    <row r="352" spans="2:28" s="188" customFormat="1" x14ac:dyDescent="0.2">
      <c r="B352" s="190"/>
      <c r="C352" s="190"/>
      <c r="G352" s="237"/>
      <c r="H352" s="237"/>
      <c r="L352" s="237"/>
      <c r="M352" s="237"/>
      <c r="N352" s="237"/>
      <c r="P352" s="238"/>
      <c r="Q352" s="238"/>
      <c r="S352" s="237"/>
      <c r="T352" s="237"/>
      <c r="W352" s="237"/>
      <c r="X352" s="237"/>
      <c r="AB352" s="239"/>
    </row>
    <row r="353" spans="2:28" s="188" customFormat="1" x14ac:dyDescent="0.2">
      <c r="B353" s="190"/>
      <c r="C353" s="190"/>
      <c r="G353" s="237"/>
      <c r="H353" s="237"/>
      <c r="L353" s="237"/>
      <c r="M353" s="237"/>
      <c r="N353" s="237"/>
      <c r="P353" s="238"/>
      <c r="Q353" s="238"/>
      <c r="S353" s="237"/>
      <c r="T353" s="237"/>
      <c r="W353" s="237"/>
      <c r="X353" s="237"/>
      <c r="AB353" s="239"/>
    </row>
    <row r="354" spans="2:28" s="188" customFormat="1" x14ac:dyDescent="0.2">
      <c r="B354" s="190"/>
      <c r="C354" s="190"/>
      <c r="G354" s="237"/>
      <c r="H354" s="237"/>
      <c r="L354" s="237"/>
      <c r="M354" s="237"/>
      <c r="N354" s="237"/>
      <c r="P354" s="238"/>
      <c r="Q354" s="238"/>
      <c r="S354" s="237"/>
      <c r="T354" s="237"/>
      <c r="W354" s="237"/>
      <c r="X354" s="237"/>
      <c r="AB354" s="239"/>
    </row>
    <row r="355" spans="2:28" s="188" customFormat="1" x14ac:dyDescent="0.2">
      <c r="B355" s="190"/>
      <c r="C355" s="190"/>
      <c r="G355" s="237"/>
      <c r="H355" s="237"/>
      <c r="L355" s="237"/>
      <c r="M355" s="237"/>
      <c r="N355" s="237"/>
      <c r="P355" s="238"/>
      <c r="Q355" s="238"/>
      <c r="S355" s="237"/>
      <c r="T355" s="237"/>
      <c r="W355" s="237"/>
      <c r="X355" s="237"/>
      <c r="AB355" s="239"/>
    </row>
    <row r="356" spans="2:28" s="188" customFormat="1" x14ac:dyDescent="0.2">
      <c r="B356" s="190"/>
      <c r="C356" s="190"/>
      <c r="G356" s="237"/>
      <c r="H356" s="237"/>
      <c r="L356" s="237"/>
      <c r="M356" s="237"/>
      <c r="N356" s="237"/>
      <c r="P356" s="238"/>
      <c r="Q356" s="238"/>
      <c r="S356" s="237"/>
      <c r="T356" s="237"/>
      <c r="W356" s="237"/>
      <c r="X356" s="237"/>
      <c r="AB356" s="239"/>
    </row>
    <row r="357" spans="2:28" s="188" customFormat="1" x14ac:dyDescent="0.2">
      <c r="B357" s="190"/>
      <c r="C357" s="190"/>
      <c r="G357" s="237"/>
      <c r="H357" s="237"/>
      <c r="L357" s="237"/>
      <c r="M357" s="237"/>
      <c r="N357" s="237"/>
      <c r="P357" s="238"/>
      <c r="Q357" s="238"/>
      <c r="S357" s="237"/>
      <c r="T357" s="237"/>
      <c r="W357" s="237"/>
      <c r="X357" s="237"/>
      <c r="AB357" s="239"/>
    </row>
    <row r="358" spans="2:28" s="188" customFormat="1" x14ac:dyDescent="0.2">
      <c r="B358" s="190"/>
      <c r="C358" s="190"/>
      <c r="G358" s="237"/>
      <c r="H358" s="237"/>
      <c r="L358" s="237"/>
      <c r="M358" s="237"/>
      <c r="N358" s="237"/>
      <c r="P358" s="238"/>
      <c r="Q358" s="238"/>
      <c r="S358" s="237"/>
      <c r="T358" s="237"/>
      <c r="W358" s="237"/>
      <c r="X358" s="237"/>
      <c r="AB358" s="239"/>
    </row>
    <row r="359" spans="2:28" s="188" customFormat="1" x14ac:dyDescent="0.2">
      <c r="B359" s="190"/>
      <c r="C359" s="190"/>
      <c r="G359" s="237"/>
      <c r="H359" s="237"/>
      <c r="L359" s="237"/>
      <c r="M359" s="237"/>
      <c r="N359" s="237"/>
      <c r="P359" s="238"/>
      <c r="Q359" s="238"/>
      <c r="S359" s="237"/>
      <c r="T359" s="237"/>
      <c r="W359" s="237"/>
      <c r="X359" s="237"/>
      <c r="AB359" s="239"/>
    </row>
    <row r="360" spans="2:28" s="188" customFormat="1" x14ac:dyDescent="0.2">
      <c r="B360" s="190"/>
      <c r="C360" s="190"/>
      <c r="G360" s="237"/>
      <c r="H360" s="237"/>
      <c r="L360" s="237"/>
      <c r="M360" s="237"/>
      <c r="N360" s="237"/>
      <c r="P360" s="238"/>
      <c r="Q360" s="238"/>
      <c r="S360" s="237"/>
      <c r="T360" s="237"/>
      <c r="W360" s="237"/>
      <c r="X360" s="237"/>
      <c r="AB360" s="239"/>
    </row>
    <row r="361" spans="2:28" s="188" customFormat="1" x14ac:dyDescent="0.2">
      <c r="B361" s="190"/>
      <c r="C361" s="190"/>
      <c r="G361" s="237"/>
      <c r="H361" s="237"/>
      <c r="L361" s="237"/>
      <c r="M361" s="237"/>
      <c r="N361" s="237"/>
      <c r="P361" s="238"/>
      <c r="Q361" s="238"/>
      <c r="S361" s="237"/>
      <c r="T361" s="237"/>
      <c r="W361" s="237"/>
      <c r="X361" s="237"/>
      <c r="AB361" s="239"/>
    </row>
    <row r="362" spans="2:28" s="188" customFormat="1" x14ac:dyDescent="0.2">
      <c r="B362" s="190"/>
      <c r="C362" s="190"/>
      <c r="G362" s="237"/>
      <c r="H362" s="237"/>
      <c r="L362" s="237"/>
      <c r="M362" s="237"/>
      <c r="N362" s="237"/>
      <c r="P362" s="238"/>
      <c r="Q362" s="238"/>
      <c r="S362" s="237"/>
      <c r="T362" s="237"/>
      <c r="W362" s="237"/>
      <c r="X362" s="237"/>
      <c r="AB362" s="239"/>
    </row>
    <row r="363" spans="2:28" s="188" customFormat="1" x14ac:dyDescent="0.2">
      <c r="B363" s="190"/>
      <c r="C363" s="190"/>
      <c r="G363" s="237"/>
      <c r="H363" s="237"/>
      <c r="L363" s="237"/>
      <c r="M363" s="237"/>
      <c r="N363" s="237"/>
      <c r="P363" s="238"/>
      <c r="Q363" s="238"/>
      <c r="S363" s="237"/>
      <c r="T363" s="237"/>
      <c r="W363" s="237"/>
      <c r="X363" s="237"/>
      <c r="AB363" s="239"/>
    </row>
    <row r="364" spans="2:28" s="188" customFormat="1" x14ac:dyDescent="0.2">
      <c r="B364" s="190"/>
      <c r="C364" s="190"/>
      <c r="G364" s="237"/>
      <c r="H364" s="237"/>
      <c r="L364" s="237"/>
      <c r="M364" s="237"/>
      <c r="N364" s="237"/>
      <c r="P364" s="238"/>
      <c r="Q364" s="238"/>
      <c r="S364" s="237"/>
      <c r="T364" s="237"/>
      <c r="W364" s="237"/>
      <c r="X364" s="237"/>
      <c r="AB364" s="239"/>
    </row>
    <row r="365" spans="2:28" s="188" customFormat="1" x14ac:dyDescent="0.2">
      <c r="B365" s="190"/>
      <c r="C365" s="190"/>
      <c r="G365" s="237"/>
      <c r="H365" s="237"/>
      <c r="L365" s="237"/>
      <c r="M365" s="237"/>
      <c r="N365" s="237"/>
      <c r="P365" s="238"/>
      <c r="Q365" s="238"/>
      <c r="S365" s="237"/>
      <c r="T365" s="237"/>
      <c r="W365" s="237"/>
      <c r="X365" s="237"/>
      <c r="AB365" s="239"/>
    </row>
    <row r="366" spans="2:28" s="188" customFormat="1" x14ac:dyDescent="0.2">
      <c r="B366" s="190"/>
      <c r="C366" s="190"/>
      <c r="G366" s="237"/>
      <c r="H366" s="237"/>
      <c r="L366" s="237"/>
      <c r="M366" s="237"/>
      <c r="N366" s="237"/>
      <c r="P366" s="238"/>
      <c r="Q366" s="238"/>
      <c r="S366" s="237"/>
      <c r="T366" s="237"/>
      <c r="W366" s="237"/>
      <c r="X366" s="237"/>
      <c r="AB366" s="239"/>
    </row>
    <row r="367" spans="2:28" s="188" customFormat="1" x14ac:dyDescent="0.2">
      <c r="B367" s="190"/>
      <c r="C367" s="190"/>
      <c r="G367" s="237"/>
      <c r="H367" s="237"/>
      <c r="L367" s="237"/>
      <c r="M367" s="237"/>
      <c r="N367" s="237"/>
      <c r="P367" s="238"/>
      <c r="Q367" s="238"/>
      <c r="S367" s="237"/>
      <c r="T367" s="237"/>
      <c r="W367" s="237"/>
      <c r="X367" s="237"/>
      <c r="AB367" s="239"/>
    </row>
    <row r="368" spans="2:28" s="188" customFormat="1" x14ac:dyDescent="0.2">
      <c r="B368" s="190"/>
      <c r="C368" s="190"/>
      <c r="G368" s="237"/>
      <c r="H368" s="237"/>
      <c r="L368" s="237"/>
      <c r="M368" s="237"/>
      <c r="N368" s="237"/>
      <c r="P368" s="238"/>
      <c r="Q368" s="238"/>
      <c r="S368" s="237"/>
      <c r="T368" s="237"/>
      <c r="W368" s="237"/>
      <c r="X368" s="237"/>
      <c r="AB368" s="239"/>
    </row>
    <row r="369" spans="2:28" s="188" customFormat="1" x14ac:dyDescent="0.2">
      <c r="B369" s="190"/>
      <c r="C369" s="190"/>
      <c r="G369" s="237"/>
      <c r="H369" s="237"/>
      <c r="L369" s="237"/>
      <c r="M369" s="237"/>
      <c r="N369" s="237"/>
      <c r="P369" s="238"/>
      <c r="Q369" s="238"/>
      <c r="S369" s="237"/>
      <c r="T369" s="237"/>
      <c r="W369" s="237"/>
      <c r="X369" s="237"/>
      <c r="AB369" s="239"/>
    </row>
    <row r="370" spans="2:28" s="188" customFormat="1" x14ac:dyDescent="0.2">
      <c r="B370" s="190"/>
      <c r="C370" s="190"/>
      <c r="G370" s="237"/>
      <c r="H370" s="237"/>
      <c r="L370" s="237"/>
      <c r="M370" s="237"/>
      <c r="N370" s="237"/>
      <c r="P370" s="238"/>
      <c r="Q370" s="238"/>
      <c r="S370" s="237"/>
      <c r="T370" s="237"/>
      <c r="W370" s="237"/>
      <c r="X370" s="237"/>
      <c r="AB370" s="239"/>
    </row>
    <row r="371" spans="2:28" s="188" customFormat="1" x14ac:dyDescent="0.2">
      <c r="B371" s="190"/>
      <c r="C371" s="190"/>
      <c r="G371" s="237"/>
      <c r="H371" s="237"/>
      <c r="L371" s="237"/>
      <c r="M371" s="237"/>
      <c r="N371" s="237"/>
      <c r="P371" s="238"/>
      <c r="Q371" s="238"/>
      <c r="S371" s="237"/>
      <c r="T371" s="237"/>
      <c r="W371" s="237"/>
      <c r="X371" s="237"/>
      <c r="AB371" s="239"/>
    </row>
    <row r="372" spans="2:28" s="188" customFormat="1" x14ac:dyDescent="0.2">
      <c r="B372" s="190"/>
      <c r="C372" s="190"/>
      <c r="G372" s="237"/>
      <c r="H372" s="237"/>
      <c r="L372" s="237"/>
      <c r="M372" s="237"/>
      <c r="N372" s="237"/>
      <c r="P372" s="238"/>
      <c r="Q372" s="238"/>
      <c r="S372" s="237"/>
      <c r="T372" s="237"/>
      <c r="W372" s="237"/>
      <c r="X372" s="237"/>
      <c r="AB372" s="239"/>
    </row>
    <row r="373" spans="2:28" s="188" customFormat="1" x14ac:dyDescent="0.2">
      <c r="B373" s="190"/>
      <c r="C373" s="190"/>
      <c r="G373" s="237"/>
      <c r="H373" s="237"/>
      <c r="L373" s="237"/>
      <c r="M373" s="237"/>
      <c r="N373" s="237"/>
      <c r="P373" s="238"/>
      <c r="Q373" s="238"/>
      <c r="S373" s="237"/>
      <c r="T373" s="237"/>
      <c r="W373" s="237"/>
      <c r="X373" s="237"/>
      <c r="AB373" s="239"/>
    </row>
    <row r="374" spans="2:28" s="188" customFormat="1" x14ac:dyDescent="0.2">
      <c r="B374" s="190"/>
      <c r="C374" s="190"/>
      <c r="G374" s="237"/>
      <c r="H374" s="237"/>
      <c r="L374" s="237"/>
      <c r="M374" s="237"/>
      <c r="N374" s="237"/>
      <c r="P374" s="238"/>
      <c r="Q374" s="238"/>
      <c r="S374" s="237"/>
      <c r="T374" s="237"/>
      <c r="W374" s="237"/>
      <c r="X374" s="237"/>
      <c r="AB374" s="239"/>
    </row>
    <row r="375" spans="2:28" s="188" customFormat="1" x14ac:dyDescent="0.2">
      <c r="B375" s="190"/>
      <c r="C375" s="190"/>
      <c r="G375" s="237"/>
      <c r="H375" s="237"/>
      <c r="L375" s="237"/>
      <c r="M375" s="237"/>
      <c r="N375" s="237"/>
      <c r="P375" s="238"/>
      <c r="Q375" s="238"/>
      <c r="S375" s="237"/>
      <c r="T375" s="237"/>
      <c r="W375" s="237"/>
      <c r="X375" s="237"/>
      <c r="AB375" s="239"/>
    </row>
    <row r="376" spans="2:28" s="188" customFormat="1" x14ac:dyDescent="0.2">
      <c r="B376" s="190"/>
      <c r="C376" s="190"/>
      <c r="G376" s="237"/>
      <c r="H376" s="237"/>
      <c r="L376" s="237"/>
      <c r="M376" s="237"/>
      <c r="N376" s="237"/>
      <c r="P376" s="238"/>
      <c r="Q376" s="238"/>
      <c r="S376" s="237"/>
      <c r="T376" s="237"/>
      <c r="W376" s="237"/>
      <c r="X376" s="237"/>
      <c r="AB376" s="239"/>
    </row>
    <row r="377" spans="2:28" s="188" customFormat="1" x14ac:dyDescent="0.2">
      <c r="B377" s="190"/>
      <c r="C377" s="190"/>
      <c r="G377" s="237"/>
      <c r="H377" s="237"/>
      <c r="L377" s="237"/>
      <c r="M377" s="237"/>
      <c r="N377" s="237"/>
      <c r="P377" s="238"/>
      <c r="Q377" s="238"/>
      <c r="S377" s="237"/>
      <c r="T377" s="237"/>
      <c r="W377" s="237"/>
      <c r="X377" s="237"/>
      <c r="AB377" s="239"/>
    </row>
    <row r="378" spans="2:28" s="188" customFormat="1" x14ac:dyDescent="0.2">
      <c r="B378" s="190"/>
      <c r="C378" s="190"/>
      <c r="G378" s="237"/>
      <c r="H378" s="237"/>
      <c r="L378" s="237"/>
      <c r="M378" s="237"/>
      <c r="N378" s="237"/>
      <c r="P378" s="238"/>
      <c r="Q378" s="238"/>
      <c r="S378" s="237"/>
      <c r="T378" s="237"/>
      <c r="W378" s="237"/>
      <c r="X378" s="237"/>
      <c r="AB378" s="239"/>
    </row>
    <row r="379" spans="2:28" s="188" customFormat="1" x14ac:dyDescent="0.2">
      <c r="B379" s="190"/>
      <c r="C379" s="190"/>
      <c r="G379" s="237"/>
      <c r="H379" s="237"/>
      <c r="L379" s="237"/>
      <c r="M379" s="237"/>
      <c r="N379" s="237"/>
      <c r="P379" s="238"/>
      <c r="Q379" s="238"/>
      <c r="S379" s="237"/>
      <c r="T379" s="237"/>
      <c r="W379" s="237"/>
      <c r="X379" s="237"/>
      <c r="AB379" s="239"/>
    </row>
    <row r="380" spans="2:28" s="188" customFormat="1" x14ac:dyDescent="0.2">
      <c r="B380" s="190"/>
      <c r="C380" s="190"/>
      <c r="G380" s="237"/>
      <c r="H380" s="237"/>
      <c r="L380" s="237"/>
      <c r="M380" s="237"/>
      <c r="N380" s="237"/>
      <c r="P380" s="238"/>
      <c r="Q380" s="238"/>
      <c r="S380" s="237"/>
      <c r="T380" s="237"/>
      <c r="W380" s="237"/>
      <c r="X380" s="237"/>
      <c r="AB380" s="239"/>
    </row>
    <row r="381" spans="2:28" s="188" customFormat="1" x14ac:dyDescent="0.2">
      <c r="B381" s="190"/>
      <c r="C381" s="190"/>
      <c r="G381" s="237"/>
      <c r="H381" s="237"/>
      <c r="L381" s="237"/>
      <c r="M381" s="237"/>
      <c r="N381" s="237"/>
      <c r="P381" s="238"/>
      <c r="Q381" s="238"/>
      <c r="S381" s="237"/>
      <c r="T381" s="237"/>
      <c r="W381" s="237"/>
      <c r="X381" s="237"/>
      <c r="AB381" s="239"/>
    </row>
    <row r="382" spans="2:28" s="188" customFormat="1" x14ac:dyDescent="0.2">
      <c r="B382" s="190"/>
      <c r="C382" s="190"/>
      <c r="G382" s="237"/>
      <c r="H382" s="237"/>
      <c r="L382" s="237"/>
      <c r="M382" s="237"/>
      <c r="N382" s="237"/>
      <c r="P382" s="238"/>
      <c r="Q382" s="238"/>
      <c r="S382" s="237"/>
      <c r="T382" s="237"/>
      <c r="W382" s="237"/>
      <c r="X382" s="237"/>
      <c r="AB382" s="239"/>
    </row>
    <row r="383" spans="2:28" s="188" customFormat="1" x14ac:dyDescent="0.2">
      <c r="B383" s="190"/>
      <c r="C383" s="190"/>
      <c r="G383" s="237"/>
      <c r="H383" s="237"/>
      <c r="L383" s="237"/>
      <c r="M383" s="237"/>
      <c r="N383" s="237"/>
      <c r="P383" s="238"/>
      <c r="Q383" s="238"/>
      <c r="S383" s="237"/>
      <c r="T383" s="237"/>
      <c r="W383" s="237"/>
      <c r="X383" s="237"/>
      <c r="AB383" s="239"/>
    </row>
    <row r="384" spans="2:28" s="188" customFormat="1" x14ac:dyDescent="0.2">
      <c r="B384" s="190"/>
      <c r="C384" s="190"/>
      <c r="G384" s="237"/>
      <c r="H384" s="237"/>
      <c r="L384" s="237"/>
      <c r="M384" s="237"/>
      <c r="N384" s="237"/>
      <c r="P384" s="238"/>
      <c r="Q384" s="238"/>
      <c r="S384" s="237"/>
      <c r="T384" s="237"/>
      <c r="W384" s="237"/>
      <c r="X384" s="237"/>
      <c r="AB384" s="239"/>
    </row>
    <row r="385" spans="2:28" s="188" customFormat="1" x14ac:dyDescent="0.2">
      <c r="B385" s="190"/>
      <c r="C385" s="190"/>
      <c r="G385" s="237"/>
      <c r="H385" s="237"/>
      <c r="L385" s="237"/>
      <c r="M385" s="237"/>
      <c r="N385" s="237"/>
      <c r="P385" s="238"/>
      <c r="Q385" s="238"/>
      <c r="S385" s="237"/>
      <c r="T385" s="237"/>
      <c r="W385" s="237"/>
      <c r="X385" s="237"/>
      <c r="AB385" s="239"/>
    </row>
    <row r="386" spans="2:28" s="188" customFormat="1" x14ac:dyDescent="0.2">
      <c r="B386" s="190"/>
      <c r="C386" s="190"/>
      <c r="G386" s="237"/>
      <c r="H386" s="237"/>
      <c r="L386" s="237"/>
      <c r="M386" s="237"/>
      <c r="N386" s="237"/>
      <c r="P386" s="238"/>
      <c r="Q386" s="238"/>
      <c r="S386" s="237"/>
      <c r="T386" s="237"/>
      <c r="W386" s="237"/>
      <c r="X386" s="237"/>
      <c r="AB386" s="239"/>
    </row>
    <row r="387" spans="2:28" s="188" customFormat="1" x14ac:dyDescent="0.2">
      <c r="B387" s="190"/>
      <c r="C387" s="190"/>
      <c r="G387" s="237"/>
      <c r="H387" s="237"/>
      <c r="L387" s="237"/>
      <c r="M387" s="237"/>
      <c r="N387" s="237"/>
      <c r="P387" s="238"/>
      <c r="Q387" s="238"/>
      <c r="S387" s="237"/>
      <c r="T387" s="237"/>
      <c r="W387" s="237"/>
      <c r="X387" s="237"/>
      <c r="AB387" s="239"/>
    </row>
    <row r="388" spans="2:28" s="188" customFormat="1" x14ac:dyDescent="0.2">
      <c r="B388" s="190"/>
      <c r="C388" s="190"/>
      <c r="G388" s="237"/>
      <c r="H388" s="237"/>
      <c r="L388" s="237"/>
      <c r="M388" s="237"/>
      <c r="N388" s="237"/>
      <c r="P388" s="238"/>
      <c r="Q388" s="238"/>
      <c r="S388" s="237"/>
      <c r="T388" s="237"/>
      <c r="W388" s="237"/>
      <c r="X388" s="237"/>
      <c r="AB388" s="239"/>
    </row>
    <row r="389" spans="2:28" s="188" customFormat="1" x14ac:dyDescent="0.2">
      <c r="B389" s="190"/>
      <c r="C389" s="190"/>
      <c r="G389" s="237"/>
      <c r="H389" s="237"/>
      <c r="L389" s="237"/>
      <c r="M389" s="237"/>
      <c r="N389" s="237"/>
      <c r="P389" s="238"/>
      <c r="Q389" s="238"/>
      <c r="S389" s="237"/>
      <c r="T389" s="237"/>
      <c r="W389" s="237"/>
      <c r="X389" s="237"/>
      <c r="AB389" s="239"/>
    </row>
    <row r="390" spans="2:28" s="188" customFormat="1" x14ac:dyDescent="0.2">
      <c r="B390" s="190"/>
      <c r="C390" s="190"/>
      <c r="G390" s="237"/>
      <c r="H390" s="237"/>
      <c r="L390" s="237"/>
      <c r="M390" s="237"/>
      <c r="N390" s="237"/>
      <c r="P390" s="238"/>
      <c r="Q390" s="238"/>
      <c r="S390" s="237"/>
      <c r="T390" s="237"/>
      <c r="W390" s="237"/>
      <c r="X390" s="237"/>
      <c r="AB390" s="239"/>
    </row>
    <row r="391" spans="2:28" s="188" customFormat="1" x14ac:dyDescent="0.2">
      <c r="B391" s="190"/>
      <c r="C391" s="190"/>
      <c r="G391" s="237"/>
      <c r="H391" s="237"/>
      <c r="L391" s="237"/>
      <c r="M391" s="237"/>
      <c r="N391" s="237"/>
      <c r="P391" s="238"/>
      <c r="Q391" s="238"/>
      <c r="S391" s="237"/>
      <c r="T391" s="237"/>
      <c r="W391" s="237"/>
      <c r="X391" s="237"/>
      <c r="AB391" s="239"/>
    </row>
    <row r="392" spans="2:28" s="188" customFormat="1" x14ac:dyDescent="0.2">
      <c r="B392" s="190"/>
      <c r="C392" s="190"/>
      <c r="G392" s="237"/>
      <c r="H392" s="237"/>
      <c r="L392" s="237"/>
      <c r="M392" s="237"/>
      <c r="N392" s="237"/>
      <c r="P392" s="238"/>
      <c r="Q392" s="238"/>
      <c r="S392" s="237"/>
      <c r="T392" s="237"/>
      <c r="W392" s="237"/>
      <c r="X392" s="237"/>
      <c r="AB392" s="239"/>
    </row>
    <row r="393" spans="2:28" s="188" customFormat="1" x14ac:dyDescent="0.2">
      <c r="B393" s="190"/>
      <c r="C393" s="190"/>
      <c r="G393" s="237"/>
      <c r="H393" s="237"/>
      <c r="L393" s="237"/>
      <c r="M393" s="237"/>
      <c r="N393" s="237"/>
      <c r="P393" s="238"/>
      <c r="Q393" s="238"/>
      <c r="S393" s="237"/>
      <c r="T393" s="237"/>
      <c r="W393" s="237"/>
      <c r="X393" s="237"/>
      <c r="AB393" s="239"/>
    </row>
    <row r="394" spans="2:28" s="188" customFormat="1" x14ac:dyDescent="0.2">
      <c r="B394" s="190"/>
      <c r="C394" s="190"/>
      <c r="G394" s="237"/>
      <c r="H394" s="237"/>
      <c r="L394" s="237"/>
      <c r="M394" s="237"/>
      <c r="N394" s="237"/>
      <c r="P394" s="238"/>
      <c r="Q394" s="238"/>
      <c r="S394" s="237"/>
      <c r="T394" s="237"/>
      <c r="W394" s="237"/>
      <c r="X394" s="237"/>
      <c r="AB394" s="239"/>
    </row>
    <row r="395" spans="2:28" s="188" customFormat="1" x14ac:dyDescent="0.2">
      <c r="B395" s="190"/>
      <c r="C395" s="190"/>
      <c r="G395" s="237"/>
      <c r="H395" s="237"/>
      <c r="L395" s="237"/>
      <c r="M395" s="237"/>
      <c r="N395" s="237"/>
      <c r="P395" s="238"/>
      <c r="Q395" s="238"/>
      <c r="S395" s="237"/>
      <c r="T395" s="237"/>
      <c r="W395" s="237"/>
      <c r="X395" s="237"/>
      <c r="AB395" s="239"/>
    </row>
    <row r="396" spans="2:28" s="188" customFormat="1" x14ac:dyDescent="0.2">
      <c r="B396" s="190"/>
      <c r="C396" s="190"/>
      <c r="G396" s="237"/>
      <c r="H396" s="237"/>
      <c r="L396" s="237"/>
      <c r="M396" s="237"/>
      <c r="N396" s="237"/>
      <c r="P396" s="238"/>
      <c r="Q396" s="238"/>
      <c r="S396" s="237"/>
      <c r="T396" s="237"/>
      <c r="W396" s="237"/>
      <c r="X396" s="237"/>
      <c r="AB396" s="239"/>
    </row>
    <row r="397" spans="2:28" s="188" customFormat="1" x14ac:dyDescent="0.2">
      <c r="B397" s="190"/>
      <c r="C397" s="190"/>
      <c r="G397" s="237"/>
      <c r="H397" s="237"/>
      <c r="L397" s="237"/>
      <c r="M397" s="237"/>
      <c r="N397" s="237"/>
      <c r="P397" s="238"/>
      <c r="Q397" s="238"/>
      <c r="S397" s="237"/>
      <c r="T397" s="237"/>
      <c r="W397" s="237"/>
      <c r="X397" s="237"/>
      <c r="AB397" s="239"/>
    </row>
    <row r="398" spans="2:28" s="188" customFormat="1" x14ac:dyDescent="0.2">
      <c r="B398" s="190"/>
      <c r="C398" s="190"/>
      <c r="G398" s="237"/>
      <c r="H398" s="237"/>
      <c r="L398" s="237"/>
      <c r="M398" s="237"/>
      <c r="N398" s="237"/>
      <c r="P398" s="238"/>
      <c r="Q398" s="238"/>
      <c r="S398" s="237"/>
      <c r="T398" s="237"/>
      <c r="W398" s="237"/>
      <c r="X398" s="237"/>
      <c r="AB398" s="239"/>
    </row>
    <row r="399" spans="2:28" s="188" customFormat="1" x14ac:dyDescent="0.2">
      <c r="B399" s="190"/>
      <c r="C399" s="190"/>
      <c r="G399" s="237"/>
      <c r="H399" s="237"/>
      <c r="L399" s="237"/>
      <c r="M399" s="237"/>
      <c r="N399" s="237"/>
      <c r="P399" s="238"/>
      <c r="Q399" s="238"/>
      <c r="S399" s="237"/>
      <c r="T399" s="237"/>
      <c r="W399" s="237"/>
      <c r="X399" s="237"/>
      <c r="AB399" s="239"/>
    </row>
    <row r="400" spans="2:28" s="188" customFormat="1" x14ac:dyDescent="0.2">
      <c r="B400" s="190"/>
      <c r="C400" s="190"/>
      <c r="G400" s="237"/>
      <c r="H400" s="237"/>
      <c r="L400" s="237"/>
      <c r="M400" s="237"/>
      <c r="N400" s="237"/>
      <c r="P400" s="238"/>
      <c r="Q400" s="238"/>
      <c r="S400" s="237"/>
      <c r="T400" s="237"/>
      <c r="W400" s="237"/>
      <c r="X400" s="237"/>
      <c r="AB400" s="239"/>
    </row>
    <row r="401" spans="2:28" s="188" customFormat="1" x14ac:dyDescent="0.2">
      <c r="B401" s="190"/>
      <c r="C401" s="190"/>
      <c r="G401" s="237"/>
      <c r="H401" s="237"/>
      <c r="L401" s="237"/>
      <c r="M401" s="237"/>
      <c r="N401" s="237"/>
      <c r="P401" s="238"/>
      <c r="Q401" s="238"/>
      <c r="S401" s="237"/>
      <c r="T401" s="237"/>
      <c r="W401" s="237"/>
      <c r="X401" s="237"/>
      <c r="AB401" s="239"/>
    </row>
    <row r="402" spans="2:28" s="188" customFormat="1" x14ac:dyDescent="0.2">
      <c r="B402" s="190"/>
      <c r="C402" s="190"/>
      <c r="G402" s="237"/>
      <c r="H402" s="237"/>
      <c r="L402" s="237"/>
      <c r="M402" s="237"/>
      <c r="N402" s="237"/>
      <c r="P402" s="238"/>
      <c r="Q402" s="238"/>
      <c r="S402" s="237"/>
      <c r="T402" s="237"/>
      <c r="W402" s="237"/>
      <c r="X402" s="237"/>
      <c r="AB402" s="239"/>
    </row>
    <row r="403" spans="2:28" s="188" customFormat="1" x14ac:dyDescent="0.2">
      <c r="B403" s="190"/>
      <c r="C403" s="190"/>
      <c r="G403" s="237"/>
      <c r="H403" s="237"/>
      <c r="L403" s="237"/>
      <c r="M403" s="237"/>
      <c r="N403" s="237"/>
      <c r="P403" s="238"/>
      <c r="Q403" s="238"/>
      <c r="S403" s="237"/>
      <c r="T403" s="237"/>
      <c r="W403" s="237"/>
      <c r="X403" s="237"/>
      <c r="AB403" s="239"/>
    </row>
    <row r="404" spans="2:28" s="188" customFormat="1" x14ac:dyDescent="0.2">
      <c r="B404" s="190"/>
      <c r="C404" s="190"/>
      <c r="G404" s="237"/>
      <c r="H404" s="237"/>
      <c r="L404" s="237"/>
      <c r="M404" s="237"/>
      <c r="N404" s="237"/>
      <c r="P404" s="238"/>
      <c r="Q404" s="238"/>
      <c r="S404" s="237"/>
      <c r="T404" s="237"/>
      <c r="W404" s="237"/>
      <c r="X404" s="237"/>
      <c r="AB404" s="239"/>
    </row>
    <row r="405" spans="2:28" s="188" customFormat="1" x14ac:dyDescent="0.2">
      <c r="B405" s="190"/>
      <c r="C405" s="190"/>
      <c r="G405" s="237"/>
      <c r="H405" s="237"/>
      <c r="L405" s="237"/>
      <c r="M405" s="237"/>
      <c r="N405" s="237"/>
      <c r="P405" s="238"/>
      <c r="Q405" s="238"/>
      <c r="S405" s="237"/>
      <c r="T405" s="237"/>
      <c r="W405" s="237"/>
      <c r="X405" s="237"/>
      <c r="AB405" s="239"/>
    </row>
    <row r="406" spans="2:28" s="188" customFormat="1" x14ac:dyDescent="0.2">
      <c r="B406" s="190"/>
      <c r="C406" s="190"/>
      <c r="G406" s="237"/>
      <c r="H406" s="237"/>
      <c r="L406" s="237"/>
      <c r="M406" s="237"/>
      <c r="N406" s="237"/>
      <c r="P406" s="238"/>
      <c r="Q406" s="238"/>
      <c r="S406" s="237"/>
      <c r="T406" s="237"/>
      <c r="W406" s="237"/>
      <c r="X406" s="237"/>
      <c r="AB406" s="239"/>
    </row>
    <row r="407" spans="2:28" s="188" customFormat="1" x14ac:dyDescent="0.2">
      <c r="B407" s="190"/>
      <c r="C407" s="190"/>
      <c r="G407" s="237"/>
      <c r="H407" s="237"/>
      <c r="L407" s="237"/>
      <c r="M407" s="237"/>
      <c r="N407" s="237"/>
      <c r="P407" s="238"/>
      <c r="Q407" s="238"/>
      <c r="S407" s="237"/>
      <c r="T407" s="237"/>
      <c r="W407" s="237"/>
      <c r="X407" s="237"/>
      <c r="AB407" s="239"/>
    </row>
    <row r="408" spans="2:28" s="188" customFormat="1" x14ac:dyDescent="0.2">
      <c r="B408" s="190"/>
      <c r="C408" s="190"/>
      <c r="G408" s="237"/>
      <c r="H408" s="237"/>
      <c r="L408" s="237"/>
      <c r="M408" s="237"/>
      <c r="N408" s="237"/>
      <c r="P408" s="238"/>
      <c r="Q408" s="238"/>
      <c r="S408" s="237"/>
      <c r="T408" s="237"/>
      <c r="W408" s="237"/>
      <c r="X408" s="237"/>
      <c r="AB408" s="239"/>
    </row>
    <row r="409" spans="2:28" s="188" customFormat="1" x14ac:dyDescent="0.2">
      <c r="B409" s="190"/>
      <c r="C409" s="190"/>
      <c r="G409" s="237"/>
      <c r="H409" s="237"/>
      <c r="L409" s="237"/>
      <c r="M409" s="237"/>
      <c r="N409" s="237"/>
      <c r="P409" s="238"/>
      <c r="Q409" s="238"/>
      <c r="S409" s="237"/>
      <c r="T409" s="237"/>
      <c r="W409" s="237"/>
      <c r="X409" s="237"/>
      <c r="AB409" s="239"/>
    </row>
    <row r="410" spans="2:28" s="188" customFormat="1" x14ac:dyDescent="0.2">
      <c r="B410" s="190"/>
      <c r="C410" s="190"/>
      <c r="G410" s="237"/>
      <c r="H410" s="237"/>
      <c r="L410" s="237"/>
      <c r="M410" s="237"/>
      <c r="N410" s="237"/>
      <c r="P410" s="238"/>
      <c r="Q410" s="238"/>
      <c r="S410" s="237"/>
      <c r="T410" s="237"/>
      <c r="W410" s="237"/>
      <c r="X410" s="237"/>
      <c r="AB410" s="239"/>
    </row>
    <row r="411" spans="2:28" s="188" customFormat="1" x14ac:dyDescent="0.2">
      <c r="B411" s="190"/>
      <c r="C411" s="190"/>
      <c r="G411" s="237"/>
      <c r="H411" s="237"/>
      <c r="L411" s="237"/>
      <c r="M411" s="237"/>
      <c r="N411" s="237"/>
      <c r="P411" s="238"/>
      <c r="Q411" s="238"/>
      <c r="S411" s="237"/>
      <c r="T411" s="237"/>
      <c r="W411" s="237"/>
      <c r="X411" s="237"/>
      <c r="AB411" s="239"/>
    </row>
    <row r="412" spans="2:28" s="188" customFormat="1" x14ac:dyDescent="0.2">
      <c r="B412" s="190"/>
      <c r="C412" s="190"/>
      <c r="G412" s="237"/>
      <c r="H412" s="237"/>
      <c r="L412" s="237"/>
      <c r="M412" s="237"/>
      <c r="N412" s="237"/>
      <c r="P412" s="238"/>
      <c r="Q412" s="238"/>
      <c r="S412" s="237"/>
      <c r="T412" s="237"/>
      <c r="W412" s="237"/>
      <c r="X412" s="237"/>
      <c r="AB412" s="239"/>
    </row>
    <row r="413" spans="2:28" s="188" customFormat="1" x14ac:dyDescent="0.2">
      <c r="B413" s="190"/>
      <c r="C413" s="190"/>
      <c r="G413" s="237"/>
      <c r="H413" s="237"/>
      <c r="L413" s="237"/>
      <c r="M413" s="237"/>
      <c r="N413" s="237"/>
      <c r="P413" s="238"/>
      <c r="Q413" s="238"/>
      <c r="S413" s="237"/>
      <c r="T413" s="237"/>
      <c r="W413" s="237"/>
      <c r="X413" s="237"/>
      <c r="AB413" s="239"/>
    </row>
    <row r="414" spans="2:28" s="188" customFormat="1" x14ac:dyDescent="0.2">
      <c r="B414" s="190"/>
      <c r="C414" s="190"/>
      <c r="G414" s="237"/>
      <c r="H414" s="237"/>
      <c r="L414" s="237"/>
      <c r="M414" s="237"/>
      <c r="N414" s="237"/>
      <c r="P414" s="238"/>
      <c r="Q414" s="238"/>
      <c r="S414" s="237"/>
      <c r="T414" s="237"/>
      <c r="W414" s="237"/>
      <c r="X414" s="237"/>
      <c r="AB414" s="239"/>
    </row>
    <row r="415" spans="2:28" s="188" customFormat="1" x14ac:dyDescent="0.2">
      <c r="B415" s="190"/>
      <c r="C415" s="190"/>
      <c r="G415" s="237"/>
      <c r="H415" s="237"/>
      <c r="L415" s="237"/>
      <c r="M415" s="237"/>
      <c r="N415" s="237"/>
      <c r="P415" s="238"/>
      <c r="Q415" s="238"/>
      <c r="S415" s="237"/>
      <c r="T415" s="237"/>
      <c r="W415" s="237"/>
      <c r="X415" s="237"/>
      <c r="AB415" s="239"/>
    </row>
    <row r="416" spans="2:28" s="188" customFormat="1" x14ac:dyDescent="0.2">
      <c r="B416" s="190"/>
      <c r="C416" s="190"/>
      <c r="G416" s="237"/>
      <c r="H416" s="237"/>
      <c r="L416" s="237"/>
      <c r="M416" s="237"/>
      <c r="N416" s="237"/>
      <c r="P416" s="238"/>
      <c r="Q416" s="238"/>
      <c r="S416" s="237"/>
      <c r="T416" s="237"/>
      <c r="W416" s="237"/>
      <c r="X416" s="237"/>
      <c r="AB416" s="239"/>
    </row>
    <row r="417" spans="2:28" s="188" customFormat="1" x14ac:dyDescent="0.2">
      <c r="B417" s="190"/>
      <c r="C417" s="190"/>
      <c r="G417" s="237"/>
      <c r="H417" s="237"/>
      <c r="L417" s="237"/>
      <c r="M417" s="237"/>
      <c r="N417" s="237"/>
      <c r="P417" s="238"/>
      <c r="Q417" s="238"/>
      <c r="S417" s="237"/>
      <c r="T417" s="237"/>
      <c r="W417" s="237"/>
      <c r="X417" s="237"/>
      <c r="AB417" s="239"/>
    </row>
    <row r="418" spans="2:28" s="188" customFormat="1" x14ac:dyDescent="0.2">
      <c r="B418" s="190"/>
      <c r="C418" s="190"/>
      <c r="G418" s="237"/>
      <c r="H418" s="237"/>
      <c r="L418" s="237"/>
      <c r="M418" s="237"/>
      <c r="N418" s="237"/>
      <c r="P418" s="238"/>
      <c r="Q418" s="238"/>
      <c r="S418" s="237"/>
      <c r="T418" s="237"/>
      <c r="W418" s="237"/>
      <c r="X418" s="237"/>
      <c r="AB418" s="239"/>
    </row>
    <row r="419" spans="2:28" s="188" customFormat="1" x14ac:dyDescent="0.2">
      <c r="B419" s="190"/>
      <c r="C419" s="190"/>
      <c r="G419" s="237"/>
      <c r="H419" s="237"/>
      <c r="L419" s="237"/>
      <c r="M419" s="237"/>
      <c r="N419" s="237"/>
      <c r="P419" s="238"/>
      <c r="Q419" s="238"/>
      <c r="S419" s="237"/>
      <c r="T419" s="237"/>
      <c r="W419" s="237"/>
      <c r="X419" s="237"/>
      <c r="AB419" s="239"/>
    </row>
    <row r="420" spans="2:28" s="188" customFormat="1" x14ac:dyDescent="0.2">
      <c r="B420" s="190"/>
      <c r="C420" s="190"/>
      <c r="G420" s="237"/>
      <c r="H420" s="237"/>
      <c r="L420" s="237"/>
      <c r="M420" s="237"/>
      <c r="N420" s="237"/>
      <c r="P420" s="238"/>
      <c r="Q420" s="238"/>
      <c r="S420" s="237"/>
      <c r="T420" s="237"/>
      <c r="W420" s="237"/>
      <c r="X420" s="237"/>
      <c r="AB420" s="239"/>
    </row>
    <row r="421" spans="2:28" s="188" customFormat="1" x14ac:dyDescent="0.2">
      <c r="B421" s="190"/>
      <c r="C421" s="190"/>
      <c r="G421" s="237"/>
      <c r="H421" s="237"/>
      <c r="L421" s="237"/>
      <c r="M421" s="237"/>
      <c r="N421" s="237"/>
      <c r="P421" s="238"/>
      <c r="Q421" s="238"/>
      <c r="S421" s="237"/>
      <c r="T421" s="237"/>
      <c r="W421" s="237"/>
      <c r="X421" s="237"/>
      <c r="AB421" s="239"/>
    </row>
    <row r="422" spans="2:28" s="188" customFormat="1" x14ac:dyDescent="0.2">
      <c r="B422" s="190"/>
      <c r="C422" s="190"/>
      <c r="G422" s="237"/>
      <c r="H422" s="237"/>
      <c r="L422" s="237"/>
      <c r="M422" s="237"/>
      <c r="N422" s="237"/>
      <c r="P422" s="238"/>
      <c r="Q422" s="238"/>
      <c r="S422" s="237"/>
      <c r="T422" s="237"/>
      <c r="W422" s="237"/>
      <c r="X422" s="237"/>
      <c r="AB422" s="239"/>
    </row>
    <row r="423" spans="2:28" s="188" customFormat="1" x14ac:dyDescent="0.2">
      <c r="B423" s="190"/>
      <c r="C423" s="190"/>
      <c r="G423" s="237"/>
      <c r="H423" s="237"/>
      <c r="L423" s="237"/>
      <c r="M423" s="237"/>
      <c r="N423" s="237"/>
      <c r="P423" s="238"/>
      <c r="Q423" s="238"/>
      <c r="S423" s="237"/>
      <c r="T423" s="237"/>
      <c r="W423" s="237"/>
      <c r="X423" s="237"/>
      <c r="AB423" s="239"/>
    </row>
    <row r="424" spans="2:28" s="188" customFormat="1" x14ac:dyDescent="0.2">
      <c r="B424" s="190"/>
      <c r="C424" s="190"/>
      <c r="G424" s="237"/>
      <c r="H424" s="237"/>
      <c r="L424" s="237"/>
      <c r="M424" s="237"/>
      <c r="N424" s="237"/>
      <c r="P424" s="238"/>
      <c r="Q424" s="238"/>
      <c r="S424" s="237"/>
      <c r="T424" s="237"/>
      <c r="W424" s="237"/>
      <c r="X424" s="237"/>
      <c r="AB424" s="239"/>
    </row>
    <row r="425" spans="2:28" s="188" customFormat="1" x14ac:dyDescent="0.2">
      <c r="B425" s="190"/>
      <c r="C425" s="190"/>
      <c r="G425" s="237"/>
      <c r="H425" s="237"/>
      <c r="L425" s="237"/>
      <c r="M425" s="237"/>
      <c r="N425" s="237"/>
      <c r="P425" s="238"/>
      <c r="Q425" s="238"/>
      <c r="S425" s="237"/>
      <c r="T425" s="237"/>
      <c r="W425" s="237"/>
      <c r="X425" s="237"/>
      <c r="AB425" s="239"/>
    </row>
    <row r="426" spans="2:28" s="188" customFormat="1" x14ac:dyDescent="0.2">
      <c r="B426" s="190"/>
      <c r="C426" s="190"/>
      <c r="G426" s="237"/>
      <c r="H426" s="237"/>
      <c r="L426" s="237"/>
      <c r="M426" s="237"/>
      <c r="N426" s="237"/>
      <c r="P426" s="238"/>
      <c r="Q426" s="238"/>
      <c r="S426" s="237"/>
      <c r="T426" s="237"/>
      <c r="W426" s="237"/>
      <c r="X426" s="237"/>
      <c r="AB426" s="239"/>
    </row>
    <row r="427" spans="2:28" s="188" customFormat="1" x14ac:dyDescent="0.2">
      <c r="B427" s="190"/>
      <c r="C427" s="190"/>
      <c r="G427" s="237"/>
      <c r="H427" s="237"/>
      <c r="L427" s="237"/>
      <c r="M427" s="237"/>
      <c r="N427" s="237"/>
      <c r="P427" s="238"/>
      <c r="Q427" s="238"/>
      <c r="S427" s="237"/>
      <c r="T427" s="237"/>
      <c r="W427" s="237"/>
      <c r="X427" s="237"/>
      <c r="AB427" s="239"/>
    </row>
    <row r="428" spans="2:28" s="188" customFormat="1" x14ac:dyDescent="0.2">
      <c r="B428" s="190"/>
      <c r="C428" s="190"/>
      <c r="G428" s="237"/>
      <c r="H428" s="237"/>
      <c r="L428" s="237"/>
      <c r="M428" s="237"/>
      <c r="N428" s="237"/>
      <c r="P428" s="238"/>
      <c r="Q428" s="238"/>
      <c r="S428" s="237"/>
      <c r="T428" s="237"/>
      <c r="W428" s="237"/>
      <c r="X428" s="237"/>
      <c r="AB428" s="239"/>
    </row>
    <row r="429" spans="2:28" s="188" customFormat="1" x14ac:dyDescent="0.2">
      <c r="B429" s="190"/>
      <c r="C429" s="190"/>
      <c r="G429" s="237"/>
      <c r="H429" s="237"/>
      <c r="L429" s="237"/>
      <c r="M429" s="237"/>
      <c r="N429" s="237"/>
      <c r="P429" s="238"/>
      <c r="Q429" s="238"/>
      <c r="S429" s="237"/>
      <c r="T429" s="237"/>
      <c r="W429" s="237"/>
      <c r="X429" s="237"/>
      <c r="AB429" s="239"/>
    </row>
    <row r="430" spans="2:28" s="188" customFormat="1" x14ac:dyDescent="0.2">
      <c r="B430" s="190"/>
      <c r="C430" s="190"/>
      <c r="G430" s="237"/>
      <c r="H430" s="237"/>
      <c r="L430" s="237"/>
      <c r="M430" s="237"/>
      <c r="N430" s="237"/>
      <c r="P430" s="238"/>
      <c r="Q430" s="238"/>
      <c r="S430" s="237"/>
      <c r="T430" s="237"/>
      <c r="W430" s="237"/>
      <c r="X430" s="237"/>
      <c r="AB430" s="239"/>
    </row>
    <row r="431" spans="2:28" s="188" customFormat="1" x14ac:dyDescent="0.2">
      <c r="B431" s="190"/>
      <c r="C431" s="190"/>
      <c r="G431" s="237"/>
      <c r="H431" s="237"/>
      <c r="L431" s="237"/>
      <c r="M431" s="237"/>
      <c r="N431" s="237"/>
      <c r="P431" s="238"/>
      <c r="Q431" s="238"/>
      <c r="S431" s="237"/>
      <c r="T431" s="237"/>
      <c r="W431" s="237"/>
      <c r="X431" s="237"/>
      <c r="AB431" s="239"/>
    </row>
    <row r="432" spans="2:28" s="188" customFormat="1" x14ac:dyDescent="0.2">
      <c r="B432" s="190"/>
      <c r="C432" s="190"/>
      <c r="G432" s="237"/>
      <c r="H432" s="237"/>
      <c r="L432" s="237"/>
      <c r="M432" s="237"/>
      <c r="N432" s="237"/>
      <c r="P432" s="238"/>
      <c r="Q432" s="238"/>
      <c r="S432" s="237"/>
      <c r="T432" s="237"/>
      <c r="W432" s="237"/>
      <c r="X432" s="237"/>
      <c r="AB432" s="239"/>
    </row>
    <row r="433" spans="2:28" s="188" customFormat="1" x14ac:dyDescent="0.2">
      <c r="B433" s="190"/>
      <c r="C433" s="190"/>
      <c r="G433" s="237"/>
      <c r="H433" s="237"/>
      <c r="L433" s="237"/>
      <c r="M433" s="237"/>
      <c r="N433" s="237"/>
      <c r="P433" s="238"/>
      <c r="Q433" s="238"/>
      <c r="S433" s="237"/>
      <c r="T433" s="237"/>
      <c r="W433" s="237"/>
      <c r="X433" s="237"/>
      <c r="AB433" s="239"/>
    </row>
    <row r="434" spans="2:28" s="188" customFormat="1" x14ac:dyDescent="0.2">
      <c r="B434" s="190"/>
      <c r="C434" s="190"/>
      <c r="G434" s="237"/>
      <c r="H434" s="237"/>
      <c r="L434" s="237"/>
      <c r="M434" s="237"/>
      <c r="N434" s="237"/>
      <c r="P434" s="238"/>
      <c r="Q434" s="238"/>
      <c r="S434" s="237"/>
      <c r="T434" s="237"/>
      <c r="W434" s="237"/>
      <c r="X434" s="237"/>
      <c r="AB434" s="239"/>
    </row>
    <row r="435" spans="2:28" s="188" customFormat="1" x14ac:dyDescent="0.2">
      <c r="B435" s="190"/>
      <c r="C435" s="190"/>
      <c r="G435" s="237"/>
      <c r="H435" s="237"/>
      <c r="L435" s="237"/>
      <c r="M435" s="237"/>
      <c r="N435" s="237"/>
      <c r="P435" s="238"/>
      <c r="Q435" s="238"/>
      <c r="S435" s="237"/>
      <c r="T435" s="237"/>
      <c r="W435" s="237"/>
      <c r="X435" s="237"/>
      <c r="AB435" s="239"/>
    </row>
    <row r="436" spans="2:28" s="188" customFormat="1" x14ac:dyDescent="0.2">
      <c r="B436" s="190"/>
      <c r="C436" s="190"/>
      <c r="G436" s="237"/>
      <c r="H436" s="237"/>
      <c r="L436" s="237"/>
      <c r="M436" s="237"/>
      <c r="N436" s="237"/>
      <c r="P436" s="238"/>
      <c r="Q436" s="238"/>
      <c r="S436" s="237"/>
      <c r="T436" s="237"/>
      <c r="W436" s="237"/>
      <c r="X436" s="237"/>
      <c r="AB436" s="239"/>
    </row>
    <row r="437" spans="2:28" s="188" customFormat="1" x14ac:dyDescent="0.2">
      <c r="B437" s="190"/>
      <c r="C437" s="190"/>
      <c r="G437" s="237"/>
      <c r="H437" s="237"/>
      <c r="L437" s="237"/>
      <c r="M437" s="237"/>
      <c r="N437" s="237"/>
      <c r="P437" s="238"/>
      <c r="Q437" s="238"/>
      <c r="S437" s="237"/>
      <c r="T437" s="237"/>
      <c r="W437" s="237"/>
      <c r="X437" s="237"/>
      <c r="AB437" s="239"/>
    </row>
    <row r="438" spans="2:28" s="188" customFormat="1" x14ac:dyDescent="0.2">
      <c r="B438" s="190"/>
      <c r="C438" s="190"/>
      <c r="G438" s="237"/>
      <c r="H438" s="237"/>
      <c r="L438" s="237"/>
      <c r="M438" s="237"/>
      <c r="N438" s="237"/>
      <c r="P438" s="238"/>
      <c r="Q438" s="238"/>
      <c r="S438" s="237"/>
      <c r="T438" s="237"/>
      <c r="W438" s="237"/>
      <c r="X438" s="237"/>
      <c r="AB438" s="239"/>
    </row>
    <row r="439" spans="2:28" s="188" customFormat="1" x14ac:dyDescent="0.2">
      <c r="B439" s="190"/>
      <c r="C439" s="190"/>
      <c r="G439" s="237"/>
      <c r="H439" s="237"/>
      <c r="L439" s="237"/>
      <c r="M439" s="237"/>
      <c r="N439" s="237"/>
      <c r="P439" s="238"/>
      <c r="Q439" s="238"/>
      <c r="S439" s="237"/>
      <c r="T439" s="237"/>
      <c r="W439" s="237"/>
      <c r="X439" s="237"/>
      <c r="AB439" s="239"/>
    </row>
    <row r="440" spans="2:28" s="188" customFormat="1" x14ac:dyDescent="0.2">
      <c r="B440" s="190"/>
      <c r="C440" s="190"/>
      <c r="G440" s="237"/>
      <c r="H440" s="237"/>
      <c r="L440" s="237"/>
      <c r="M440" s="237"/>
      <c r="N440" s="237"/>
      <c r="P440" s="238"/>
      <c r="Q440" s="238"/>
      <c r="S440" s="237"/>
      <c r="T440" s="237"/>
      <c r="W440" s="237"/>
      <c r="X440" s="237"/>
      <c r="AB440" s="239"/>
    </row>
    <row r="441" spans="2:28" s="188" customFormat="1" x14ac:dyDescent="0.2">
      <c r="B441" s="190"/>
      <c r="C441" s="190"/>
      <c r="G441" s="237"/>
      <c r="H441" s="237"/>
      <c r="L441" s="237"/>
      <c r="M441" s="237"/>
      <c r="N441" s="237"/>
      <c r="P441" s="238"/>
      <c r="Q441" s="238"/>
      <c r="S441" s="237"/>
      <c r="T441" s="237"/>
      <c r="W441" s="237"/>
      <c r="X441" s="237"/>
      <c r="AB441" s="239"/>
    </row>
    <row r="442" spans="2:28" s="188" customFormat="1" x14ac:dyDescent="0.2">
      <c r="B442" s="190"/>
      <c r="C442" s="190"/>
      <c r="G442" s="237"/>
      <c r="H442" s="237"/>
      <c r="L442" s="237"/>
      <c r="M442" s="237"/>
      <c r="N442" s="237"/>
      <c r="P442" s="238"/>
      <c r="Q442" s="238"/>
      <c r="S442" s="237"/>
      <c r="T442" s="237"/>
      <c r="W442" s="237"/>
      <c r="X442" s="237"/>
      <c r="AB442" s="239"/>
    </row>
    <row r="443" spans="2:28" s="188" customFormat="1" x14ac:dyDescent="0.2">
      <c r="B443" s="190"/>
      <c r="C443" s="190"/>
      <c r="G443" s="237"/>
      <c r="H443" s="237"/>
      <c r="L443" s="237"/>
      <c r="M443" s="237"/>
      <c r="N443" s="237"/>
      <c r="P443" s="238"/>
      <c r="Q443" s="238"/>
      <c r="S443" s="237"/>
      <c r="T443" s="237"/>
      <c r="W443" s="237"/>
      <c r="X443" s="237"/>
      <c r="AB443" s="239"/>
    </row>
    <row r="444" spans="2:28" s="188" customFormat="1" x14ac:dyDescent="0.2">
      <c r="B444" s="190"/>
      <c r="C444" s="190"/>
      <c r="G444" s="237"/>
      <c r="H444" s="237"/>
      <c r="L444" s="237"/>
      <c r="M444" s="237"/>
      <c r="N444" s="237"/>
      <c r="P444" s="238"/>
      <c r="Q444" s="238"/>
      <c r="S444" s="237"/>
      <c r="T444" s="237"/>
      <c r="W444" s="237"/>
      <c r="X444" s="237"/>
      <c r="AB444" s="239"/>
    </row>
    <row r="445" spans="2:28" s="188" customFormat="1" x14ac:dyDescent="0.2">
      <c r="B445" s="190"/>
      <c r="C445" s="190"/>
      <c r="G445" s="237"/>
      <c r="H445" s="237"/>
      <c r="L445" s="237"/>
      <c r="M445" s="237"/>
      <c r="N445" s="237"/>
      <c r="P445" s="238"/>
      <c r="Q445" s="238"/>
      <c r="S445" s="237"/>
      <c r="T445" s="237"/>
      <c r="W445" s="237"/>
      <c r="X445" s="237"/>
      <c r="AB445" s="239"/>
    </row>
    <row r="446" spans="2:28" s="188" customFormat="1" x14ac:dyDescent="0.2">
      <c r="B446" s="190"/>
      <c r="C446" s="190"/>
      <c r="G446" s="237"/>
      <c r="H446" s="237"/>
      <c r="L446" s="237"/>
      <c r="M446" s="237"/>
      <c r="N446" s="237"/>
      <c r="P446" s="238"/>
      <c r="Q446" s="238"/>
      <c r="S446" s="237"/>
      <c r="T446" s="237"/>
      <c r="W446" s="237"/>
      <c r="X446" s="237"/>
      <c r="AB446" s="239"/>
    </row>
    <row r="447" spans="2:28" s="188" customFormat="1" x14ac:dyDescent="0.2">
      <c r="B447" s="190"/>
      <c r="C447" s="190"/>
      <c r="G447" s="237"/>
      <c r="H447" s="237"/>
      <c r="L447" s="237"/>
      <c r="M447" s="237"/>
      <c r="N447" s="237"/>
      <c r="P447" s="238"/>
      <c r="Q447" s="238"/>
      <c r="S447" s="237"/>
      <c r="T447" s="237"/>
      <c r="W447" s="237"/>
      <c r="X447" s="237"/>
      <c r="AB447" s="239"/>
    </row>
    <row r="448" spans="2:28" s="188" customFormat="1" x14ac:dyDescent="0.2">
      <c r="B448" s="190"/>
      <c r="C448" s="190"/>
      <c r="G448" s="237"/>
      <c r="H448" s="237"/>
      <c r="L448" s="237"/>
      <c r="M448" s="237"/>
      <c r="N448" s="237"/>
      <c r="P448" s="238"/>
      <c r="Q448" s="238"/>
      <c r="S448" s="237"/>
      <c r="T448" s="237"/>
      <c r="W448" s="237"/>
      <c r="X448" s="237"/>
      <c r="AB448" s="239"/>
    </row>
    <row r="449" spans="2:28" s="188" customFormat="1" x14ac:dyDescent="0.2">
      <c r="B449" s="190"/>
      <c r="C449" s="190"/>
      <c r="G449" s="237"/>
      <c r="H449" s="237"/>
      <c r="L449" s="237"/>
      <c r="M449" s="237"/>
      <c r="N449" s="237"/>
      <c r="P449" s="238"/>
      <c r="Q449" s="238"/>
      <c r="S449" s="237"/>
      <c r="T449" s="237"/>
      <c r="W449" s="237"/>
      <c r="X449" s="237"/>
      <c r="AB449" s="239"/>
    </row>
    <row r="450" spans="2:28" s="188" customFormat="1" x14ac:dyDescent="0.2">
      <c r="B450" s="190"/>
      <c r="C450" s="190"/>
      <c r="G450" s="237"/>
      <c r="H450" s="237"/>
      <c r="L450" s="237"/>
      <c r="M450" s="237"/>
      <c r="N450" s="237"/>
      <c r="P450" s="238"/>
      <c r="Q450" s="238"/>
      <c r="S450" s="237"/>
      <c r="T450" s="237"/>
      <c r="W450" s="237"/>
      <c r="X450" s="237"/>
      <c r="AB450" s="239"/>
    </row>
    <row r="451" spans="2:28" s="188" customFormat="1" x14ac:dyDescent="0.2">
      <c r="B451" s="190"/>
      <c r="C451" s="190"/>
      <c r="G451" s="237"/>
      <c r="H451" s="237"/>
      <c r="L451" s="237"/>
      <c r="M451" s="237"/>
      <c r="N451" s="237"/>
      <c r="P451" s="238"/>
      <c r="Q451" s="238"/>
      <c r="S451" s="237"/>
      <c r="T451" s="237"/>
      <c r="W451" s="237"/>
      <c r="X451" s="237"/>
      <c r="AB451" s="239"/>
    </row>
    <row r="452" spans="2:28" s="188" customFormat="1" x14ac:dyDescent="0.2">
      <c r="B452" s="190"/>
      <c r="C452" s="190"/>
      <c r="G452" s="237"/>
      <c r="H452" s="237"/>
      <c r="L452" s="237"/>
      <c r="M452" s="237"/>
      <c r="N452" s="237"/>
      <c r="P452" s="238"/>
      <c r="Q452" s="238"/>
      <c r="S452" s="237"/>
      <c r="T452" s="237"/>
      <c r="W452" s="237"/>
      <c r="X452" s="237"/>
      <c r="AB452" s="239"/>
    </row>
    <row r="453" spans="2:28" s="188" customFormat="1" x14ac:dyDescent="0.2">
      <c r="B453" s="190"/>
      <c r="C453" s="190"/>
      <c r="G453" s="237"/>
      <c r="H453" s="237"/>
      <c r="L453" s="237"/>
      <c r="M453" s="237"/>
      <c r="N453" s="237"/>
      <c r="P453" s="238"/>
      <c r="Q453" s="238"/>
      <c r="S453" s="237"/>
      <c r="T453" s="237"/>
      <c r="W453" s="237"/>
      <c r="X453" s="237"/>
      <c r="AB453" s="239"/>
    </row>
    <row r="454" spans="2:28" s="188" customFormat="1" x14ac:dyDescent="0.2">
      <c r="B454" s="190"/>
      <c r="C454" s="190"/>
      <c r="G454" s="237"/>
      <c r="H454" s="237"/>
      <c r="L454" s="237"/>
      <c r="M454" s="237"/>
      <c r="N454" s="237"/>
      <c r="P454" s="238"/>
      <c r="Q454" s="238"/>
      <c r="S454" s="237"/>
      <c r="T454" s="237"/>
      <c r="W454" s="237"/>
      <c r="X454" s="237"/>
      <c r="AB454" s="239"/>
    </row>
    <row r="455" spans="2:28" s="188" customFormat="1" x14ac:dyDescent="0.2">
      <c r="B455" s="190"/>
      <c r="C455" s="190"/>
      <c r="G455" s="237"/>
      <c r="H455" s="237"/>
      <c r="L455" s="237"/>
      <c r="M455" s="237"/>
      <c r="N455" s="237"/>
      <c r="P455" s="238"/>
      <c r="Q455" s="238"/>
      <c r="S455" s="237"/>
      <c r="T455" s="237"/>
      <c r="W455" s="237"/>
      <c r="X455" s="237"/>
      <c r="AB455" s="239"/>
    </row>
    <row r="456" spans="2:28" s="188" customFormat="1" x14ac:dyDescent="0.2">
      <c r="B456" s="190"/>
      <c r="C456" s="190"/>
      <c r="G456" s="237"/>
      <c r="H456" s="237"/>
      <c r="L456" s="237"/>
      <c r="M456" s="237"/>
      <c r="N456" s="237"/>
      <c r="P456" s="238"/>
      <c r="Q456" s="238"/>
      <c r="S456" s="237"/>
      <c r="T456" s="237"/>
      <c r="W456" s="237"/>
      <c r="X456" s="237"/>
      <c r="AB456" s="239"/>
    </row>
    <row r="457" spans="2:28" s="188" customFormat="1" x14ac:dyDescent="0.2">
      <c r="B457" s="190"/>
      <c r="C457" s="190"/>
      <c r="G457" s="237"/>
      <c r="H457" s="237"/>
      <c r="L457" s="237"/>
      <c r="M457" s="237"/>
      <c r="N457" s="237"/>
      <c r="P457" s="238"/>
      <c r="Q457" s="238"/>
      <c r="S457" s="237"/>
      <c r="T457" s="237"/>
      <c r="W457" s="237"/>
      <c r="X457" s="237"/>
      <c r="AB457" s="239"/>
    </row>
    <row r="458" spans="2:28" s="188" customFormat="1" x14ac:dyDescent="0.2">
      <c r="B458" s="190"/>
      <c r="C458" s="190"/>
      <c r="G458" s="237"/>
      <c r="H458" s="237"/>
      <c r="L458" s="237"/>
      <c r="M458" s="237"/>
      <c r="N458" s="237"/>
      <c r="P458" s="238"/>
      <c r="Q458" s="238"/>
      <c r="S458" s="237"/>
      <c r="T458" s="237"/>
      <c r="W458" s="237"/>
      <c r="X458" s="237"/>
      <c r="AB458" s="239"/>
    </row>
    <row r="459" spans="2:28" s="188" customFormat="1" x14ac:dyDescent="0.2">
      <c r="B459" s="190"/>
      <c r="C459" s="190"/>
      <c r="G459" s="237"/>
      <c r="H459" s="237"/>
      <c r="L459" s="237"/>
      <c r="M459" s="237"/>
      <c r="N459" s="237"/>
      <c r="P459" s="238"/>
      <c r="Q459" s="238"/>
      <c r="S459" s="237"/>
      <c r="T459" s="237"/>
      <c r="W459" s="237"/>
      <c r="X459" s="237"/>
      <c r="AB459" s="239"/>
    </row>
    <row r="460" spans="2:28" s="188" customFormat="1" x14ac:dyDescent="0.2">
      <c r="B460" s="190"/>
      <c r="C460" s="190"/>
      <c r="G460" s="237"/>
      <c r="H460" s="237"/>
      <c r="L460" s="237"/>
      <c r="M460" s="237"/>
      <c r="N460" s="237"/>
      <c r="P460" s="238"/>
      <c r="Q460" s="238"/>
      <c r="S460" s="237"/>
      <c r="T460" s="237"/>
      <c r="W460" s="237"/>
      <c r="X460" s="237"/>
      <c r="AB460" s="239"/>
    </row>
    <row r="461" spans="2:28" s="188" customFormat="1" x14ac:dyDescent="0.2">
      <c r="B461" s="190"/>
      <c r="C461" s="190"/>
      <c r="G461" s="237"/>
      <c r="H461" s="237"/>
      <c r="L461" s="237"/>
      <c r="M461" s="237"/>
      <c r="N461" s="237"/>
      <c r="P461" s="238"/>
      <c r="Q461" s="238"/>
      <c r="S461" s="237"/>
      <c r="T461" s="237"/>
      <c r="W461" s="237"/>
      <c r="X461" s="237"/>
      <c r="AB461" s="239"/>
    </row>
    <row r="462" spans="2:28" s="188" customFormat="1" x14ac:dyDescent="0.2">
      <c r="B462" s="190"/>
      <c r="C462" s="190"/>
      <c r="G462" s="237"/>
      <c r="H462" s="237"/>
      <c r="L462" s="237"/>
      <c r="M462" s="237"/>
      <c r="N462" s="237"/>
      <c r="P462" s="238"/>
      <c r="Q462" s="238"/>
      <c r="S462" s="237"/>
      <c r="T462" s="237"/>
      <c r="W462" s="237"/>
      <c r="X462" s="237"/>
      <c r="AB462" s="239"/>
    </row>
    <row r="463" spans="2:28" s="188" customFormat="1" x14ac:dyDescent="0.2">
      <c r="B463" s="190"/>
      <c r="C463" s="190"/>
      <c r="G463" s="237"/>
      <c r="H463" s="237"/>
      <c r="L463" s="237"/>
      <c r="M463" s="237"/>
      <c r="N463" s="237"/>
      <c r="P463" s="238"/>
      <c r="Q463" s="238"/>
      <c r="S463" s="237"/>
      <c r="T463" s="237"/>
      <c r="W463" s="237"/>
      <c r="X463" s="237"/>
      <c r="AB463" s="239"/>
    </row>
    <row r="464" spans="2:28" s="188" customFormat="1" x14ac:dyDescent="0.2">
      <c r="B464" s="190"/>
      <c r="C464" s="190"/>
      <c r="G464" s="237"/>
      <c r="H464" s="237"/>
      <c r="L464" s="237"/>
      <c r="M464" s="237"/>
      <c r="N464" s="237"/>
      <c r="P464" s="238"/>
      <c r="Q464" s="238"/>
      <c r="S464" s="237"/>
      <c r="T464" s="237"/>
      <c r="W464" s="237"/>
      <c r="X464" s="237"/>
      <c r="AB464" s="239"/>
    </row>
    <row r="465" spans="2:28" s="188" customFormat="1" x14ac:dyDescent="0.2">
      <c r="B465" s="190"/>
      <c r="C465" s="190"/>
      <c r="G465" s="237"/>
      <c r="H465" s="237"/>
      <c r="L465" s="237"/>
      <c r="M465" s="237"/>
      <c r="N465" s="237"/>
      <c r="P465" s="238"/>
      <c r="Q465" s="238"/>
      <c r="S465" s="237"/>
      <c r="T465" s="237"/>
      <c r="W465" s="237"/>
      <c r="X465" s="237"/>
      <c r="AB465" s="239"/>
    </row>
    <row r="466" spans="2:28" s="188" customFormat="1" x14ac:dyDescent="0.2">
      <c r="B466" s="190"/>
      <c r="C466" s="190"/>
      <c r="G466" s="237"/>
      <c r="H466" s="237"/>
      <c r="L466" s="237"/>
      <c r="M466" s="237"/>
      <c r="N466" s="237"/>
      <c r="P466" s="238"/>
      <c r="Q466" s="238"/>
      <c r="S466" s="237"/>
      <c r="T466" s="237"/>
      <c r="W466" s="237"/>
      <c r="X466" s="237"/>
      <c r="AB466" s="239"/>
    </row>
    <row r="467" spans="2:28" s="188" customFormat="1" x14ac:dyDescent="0.2">
      <c r="B467" s="190"/>
      <c r="C467" s="190"/>
      <c r="G467" s="237"/>
      <c r="H467" s="237"/>
      <c r="L467" s="237"/>
      <c r="M467" s="237"/>
      <c r="N467" s="237"/>
      <c r="P467" s="238"/>
      <c r="Q467" s="238"/>
      <c r="S467" s="237"/>
      <c r="T467" s="237"/>
      <c r="W467" s="237"/>
      <c r="X467" s="237"/>
      <c r="AB467" s="239"/>
    </row>
    <row r="468" spans="2:28" s="188" customFormat="1" x14ac:dyDescent="0.2">
      <c r="B468" s="190"/>
      <c r="C468" s="190"/>
      <c r="G468" s="237"/>
      <c r="H468" s="237"/>
      <c r="L468" s="237"/>
      <c r="M468" s="237"/>
      <c r="N468" s="237"/>
      <c r="P468" s="238"/>
      <c r="Q468" s="238"/>
      <c r="S468" s="237"/>
      <c r="T468" s="237"/>
      <c r="W468" s="237"/>
      <c r="X468" s="237"/>
      <c r="AB468" s="239"/>
    </row>
    <row r="469" spans="2:28" s="188" customFormat="1" x14ac:dyDescent="0.2">
      <c r="B469" s="190"/>
      <c r="C469" s="190"/>
      <c r="G469" s="237"/>
      <c r="H469" s="237"/>
      <c r="L469" s="237"/>
      <c r="M469" s="237"/>
      <c r="N469" s="237"/>
      <c r="P469" s="238"/>
      <c r="Q469" s="238"/>
      <c r="S469" s="237"/>
      <c r="T469" s="237"/>
      <c r="W469" s="237"/>
      <c r="X469" s="237"/>
      <c r="AB469" s="239"/>
    </row>
    <row r="470" spans="2:28" s="188" customFormat="1" x14ac:dyDescent="0.2">
      <c r="B470" s="190"/>
      <c r="C470" s="190"/>
      <c r="G470" s="237"/>
      <c r="H470" s="237"/>
      <c r="L470" s="237"/>
      <c r="M470" s="237"/>
      <c r="N470" s="237"/>
      <c r="P470" s="238"/>
      <c r="Q470" s="238"/>
      <c r="S470" s="237"/>
      <c r="T470" s="237"/>
      <c r="W470" s="237"/>
      <c r="X470" s="237"/>
      <c r="AB470" s="239"/>
    </row>
    <row r="471" spans="2:28" s="188" customFormat="1" x14ac:dyDescent="0.2">
      <c r="B471" s="190"/>
      <c r="C471" s="190"/>
      <c r="G471" s="237"/>
      <c r="H471" s="237"/>
      <c r="L471" s="237"/>
      <c r="M471" s="237"/>
      <c r="N471" s="237"/>
      <c r="P471" s="238"/>
      <c r="Q471" s="238"/>
      <c r="S471" s="237"/>
      <c r="T471" s="237"/>
      <c r="W471" s="237"/>
      <c r="X471" s="237"/>
      <c r="AB471" s="239"/>
    </row>
    <row r="472" spans="2:28" s="188" customFormat="1" x14ac:dyDescent="0.2">
      <c r="B472" s="190"/>
      <c r="C472" s="190"/>
      <c r="G472" s="237"/>
      <c r="H472" s="237"/>
      <c r="L472" s="237"/>
      <c r="M472" s="237"/>
      <c r="N472" s="237"/>
      <c r="P472" s="238"/>
      <c r="Q472" s="238"/>
      <c r="S472" s="237"/>
      <c r="T472" s="237"/>
      <c r="W472" s="237"/>
      <c r="X472" s="237"/>
      <c r="AB472" s="239"/>
    </row>
    <row r="473" spans="2:28" s="188" customFormat="1" x14ac:dyDescent="0.2">
      <c r="B473" s="190"/>
      <c r="C473" s="190"/>
      <c r="G473" s="237"/>
      <c r="H473" s="237"/>
      <c r="L473" s="237"/>
      <c r="M473" s="237"/>
      <c r="N473" s="237"/>
      <c r="P473" s="238"/>
      <c r="Q473" s="238"/>
      <c r="S473" s="237"/>
      <c r="T473" s="237"/>
      <c r="W473" s="237"/>
      <c r="X473" s="237"/>
      <c r="AB473" s="239"/>
    </row>
    <row r="474" spans="2:28" s="188" customFormat="1" x14ac:dyDescent="0.2">
      <c r="B474" s="190"/>
      <c r="C474" s="190"/>
      <c r="G474" s="237"/>
      <c r="H474" s="237"/>
      <c r="L474" s="237"/>
      <c r="M474" s="237"/>
      <c r="N474" s="237"/>
      <c r="P474" s="238"/>
      <c r="Q474" s="238"/>
      <c r="S474" s="237"/>
      <c r="T474" s="237"/>
      <c r="W474" s="237"/>
      <c r="X474" s="237"/>
      <c r="AB474" s="239"/>
    </row>
    <row r="475" spans="2:28" s="188" customFormat="1" x14ac:dyDescent="0.2">
      <c r="B475" s="190"/>
      <c r="C475" s="190"/>
      <c r="G475" s="237"/>
      <c r="H475" s="237"/>
      <c r="L475" s="237"/>
      <c r="M475" s="237"/>
      <c r="N475" s="237"/>
      <c r="P475" s="238"/>
      <c r="Q475" s="238"/>
      <c r="S475" s="237"/>
      <c r="T475" s="237"/>
      <c r="W475" s="237"/>
      <c r="X475" s="237"/>
      <c r="AB475" s="239"/>
    </row>
    <row r="476" spans="2:28" s="188" customFormat="1" x14ac:dyDescent="0.2">
      <c r="B476" s="190"/>
      <c r="C476" s="190"/>
      <c r="G476" s="237"/>
      <c r="H476" s="237"/>
      <c r="L476" s="237"/>
      <c r="M476" s="237"/>
      <c r="N476" s="237"/>
      <c r="P476" s="238"/>
      <c r="Q476" s="238"/>
      <c r="S476" s="237"/>
      <c r="T476" s="237"/>
      <c r="W476" s="237"/>
      <c r="X476" s="237"/>
      <c r="AB476" s="239"/>
    </row>
    <row r="477" spans="2:28" s="188" customFormat="1" x14ac:dyDescent="0.2">
      <c r="B477" s="190"/>
      <c r="C477" s="190"/>
      <c r="G477" s="237"/>
      <c r="H477" s="237"/>
      <c r="L477" s="237"/>
      <c r="M477" s="237"/>
      <c r="N477" s="237"/>
      <c r="P477" s="238"/>
      <c r="Q477" s="238"/>
      <c r="S477" s="237"/>
      <c r="T477" s="237"/>
      <c r="W477" s="237"/>
      <c r="X477" s="237"/>
      <c r="AB477" s="239"/>
    </row>
    <row r="478" spans="2:28" s="188" customFormat="1" x14ac:dyDescent="0.2">
      <c r="B478" s="190"/>
      <c r="C478" s="190"/>
      <c r="G478" s="237"/>
      <c r="H478" s="237"/>
      <c r="L478" s="237"/>
      <c r="M478" s="237"/>
      <c r="N478" s="237"/>
      <c r="P478" s="238"/>
      <c r="Q478" s="238"/>
      <c r="S478" s="237"/>
      <c r="T478" s="237"/>
      <c r="W478" s="237"/>
      <c r="X478" s="237"/>
      <c r="AB478" s="239"/>
    </row>
    <row r="479" spans="2:28" s="188" customFormat="1" x14ac:dyDescent="0.2">
      <c r="B479" s="190"/>
      <c r="C479" s="190"/>
      <c r="G479" s="237"/>
      <c r="H479" s="237"/>
      <c r="L479" s="237"/>
      <c r="M479" s="237"/>
      <c r="N479" s="237"/>
      <c r="P479" s="238"/>
      <c r="Q479" s="238"/>
      <c r="S479" s="237"/>
      <c r="T479" s="237"/>
      <c r="W479" s="237"/>
      <c r="X479" s="237"/>
      <c r="AB479" s="239"/>
    </row>
    <row r="480" spans="2:28" s="188" customFormat="1" x14ac:dyDescent="0.2">
      <c r="B480" s="190"/>
      <c r="C480" s="190"/>
      <c r="G480" s="237"/>
      <c r="H480" s="237"/>
      <c r="L480" s="237"/>
      <c r="M480" s="237"/>
      <c r="N480" s="237"/>
      <c r="P480" s="238"/>
      <c r="Q480" s="238"/>
      <c r="S480" s="237"/>
      <c r="T480" s="237"/>
      <c r="W480" s="237"/>
      <c r="X480" s="237"/>
      <c r="AB480" s="239"/>
    </row>
    <row r="481" spans="2:28" s="188" customFormat="1" x14ac:dyDescent="0.2">
      <c r="B481" s="190"/>
      <c r="C481" s="190"/>
      <c r="G481" s="237"/>
      <c r="H481" s="237"/>
      <c r="L481" s="237"/>
      <c r="M481" s="237"/>
      <c r="N481" s="237"/>
      <c r="P481" s="238"/>
      <c r="Q481" s="238"/>
      <c r="S481" s="237"/>
      <c r="T481" s="237"/>
      <c r="W481" s="237"/>
      <c r="X481" s="237"/>
      <c r="AB481" s="239"/>
    </row>
    <row r="482" spans="2:28" s="188" customFormat="1" x14ac:dyDescent="0.2">
      <c r="B482" s="190"/>
      <c r="C482" s="190"/>
      <c r="G482" s="237"/>
      <c r="H482" s="237"/>
      <c r="L482" s="237"/>
      <c r="M482" s="237"/>
      <c r="N482" s="237"/>
      <c r="P482" s="238"/>
      <c r="Q482" s="238"/>
      <c r="S482" s="237"/>
      <c r="T482" s="237"/>
      <c r="W482" s="237"/>
      <c r="X482" s="237"/>
      <c r="AB482" s="239"/>
    </row>
    <row r="483" spans="2:28" s="188" customFormat="1" x14ac:dyDescent="0.2">
      <c r="B483" s="190"/>
      <c r="C483" s="190"/>
      <c r="G483" s="237"/>
      <c r="H483" s="237"/>
      <c r="L483" s="237"/>
      <c r="M483" s="237"/>
      <c r="N483" s="237"/>
      <c r="P483" s="238"/>
      <c r="Q483" s="238"/>
      <c r="S483" s="237"/>
      <c r="T483" s="237"/>
      <c r="W483" s="237"/>
      <c r="X483" s="237"/>
      <c r="AB483" s="239"/>
    </row>
    <row r="484" spans="2:28" s="188" customFormat="1" x14ac:dyDescent="0.2">
      <c r="B484" s="190"/>
      <c r="C484" s="190"/>
      <c r="G484" s="237"/>
      <c r="H484" s="237"/>
      <c r="L484" s="237"/>
      <c r="M484" s="237"/>
      <c r="N484" s="237"/>
      <c r="P484" s="238"/>
      <c r="Q484" s="238"/>
      <c r="S484" s="237"/>
      <c r="T484" s="237"/>
      <c r="W484" s="237"/>
      <c r="X484" s="237"/>
      <c r="AB484" s="239"/>
    </row>
    <row r="485" spans="2:28" s="188" customFormat="1" x14ac:dyDescent="0.2">
      <c r="B485" s="190"/>
      <c r="C485" s="190"/>
      <c r="G485" s="237"/>
      <c r="H485" s="237"/>
      <c r="L485" s="237"/>
      <c r="M485" s="237"/>
      <c r="N485" s="237"/>
      <c r="P485" s="238"/>
      <c r="Q485" s="238"/>
      <c r="S485" s="237"/>
      <c r="T485" s="237"/>
      <c r="W485" s="237"/>
      <c r="X485" s="237"/>
      <c r="AB485" s="239"/>
    </row>
    <row r="486" spans="2:28" s="188" customFormat="1" x14ac:dyDescent="0.2">
      <c r="B486" s="190"/>
      <c r="C486" s="190"/>
      <c r="G486" s="237"/>
      <c r="H486" s="237"/>
      <c r="L486" s="237"/>
      <c r="M486" s="237"/>
      <c r="N486" s="237"/>
      <c r="P486" s="238"/>
      <c r="Q486" s="238"/>
      <c r="S486" s="237"/>
      <c r="T486" s="237"/>
      <c r="W486" s="237"/>
      <c r="X486" s="237"/>
      <c r="AB486" s="239"/>
    </row>
    <row r="487" spans="2:28" s="188" customFormat="1" x14ac:dyDescent="0.2">
      <c r="B487" s="190"/>
      <c r="C487" s="190"/>
      <c r="G487" s="237"/>
      <c r="H487" s="237"/>
      <c r="L487" s="237"/>
      <c r="M487" s="237"/>
      <c r="N487" s="237"/>
      <c r="P487" s="238"/>
      <c r="Q487" s="238"/>
      <c r="S487" s="237"/>
      <c r="T487" s="237"/>
      <c r="W487" s="237"/>
      <c r="X487" s="237"/>
      <c r="AB487" s="239"/>
    </row>
    <row r="488" spans="2:28" s="188" customFormat="1" x14ac:dyDescent="0.2">
      <c r="B488" s="190"/>
      <c r="C488" s="190"/>
      <c r="G488" s="237"/>
      <c r="H488" s="237"/>
      <c r="L488" s="237"/>
      <c r="M488" s="237"/>
      <c r="N488" s="237"/>
      <c r="P488" s="238"/>
      <c r="Q488" s="238"/>
      <c r="S488" s="237"/>
      <c r="T488" s="237"/>
      <c r="W488" s="237"/>
      <c r="X488" s="237"/>
      <c r="AB488" s="239"/>
    </row>
    <row r="489" spans="2:28" s="188" customFormat="1" x14ac:dyDescent="0.2">
      <c r="B489" s="190"/>
      <c r="C489" s="190"/>
      <c r="G489" s="237"/>
      <c r="H489" s="237"/>
      <c r="L489" s="237"/>
      <c r="M489" s="237"/>
      <c r="N489" s="237"/>
      <c r="P489" s="238"/>
      <c r="Q489" s="238"/>
      <c r="S489" s="237"/>
      <c r="T489" s="237"/>
      <c r="W489" s="237"/>
      <c r="X489" s="237"/>
      <c r="AB489" s="239"/>
    </row>
    <row r="490" spans="2:28" s="188" customFormat="1" x14ac:dyDescent="0.2">
      <c r="B490" s="190"/>
      <c r="C490" s="190"/>
      <c r="G490" s="237"/>
      <c r="H490" s="237"/>
      <c r="L490" s="237"/>
      <c r="M490" s="237"/>
      <c r="N490" s="237"/>
      <c r="P490" s="238"/>
      <c r="Q490" s="238"/>
      <c r="S490" s="237"/>
      <c r="T490" s="237"/>
      <c r="W490" s="237"/>
      <c r="X490" s="237"/>
      <c r="AB490" s="239"/>
    </row>
    <row r="491" spans="2:28" s="188" customFormat="1" x14ac:dyDescent="0.2">
      <c r="B491" s="190"/>
      <c r="C491" s="190"/>
      <c r="G491" s="237"/>
      <c r="H491" s="237"/>
      <c r="L491" s="237"/>
      <c r="M491" s="237"/>
      <c r="N491" s="237"/>
      <c r="P491" s="238"/>
      <c r="Q491" s="238"/>
      <c r="S491" s="237"/>
      <c r="T491" s="237"/>
      <c r="W491" s="237"/>
      <c r="X491" s="237"/>
      <c r="AB491" s="239"/>
    </row>
    <row r="492" spans="2:28" s="188" customFormat="1" x14ac:dyDescent="0.2">
      <c r="B492" s="190"/>
      <c r="C492" s="190"/>
      <c r="G492" s="237"/>
      <c r="H492" s="237"/>
      <c r="L492" s="237"/>
      <c r="M492" s="237"/>
      <c r="N492" s="237"/>
      <c r="P492" s="238"/>
      <c r="Q492" s="238"/>
      <c r="S492" s="237"/>
      <c r="T492" s="237"/>
      <c r="W492" s="237"/>
      <c r="X492" s="237"/>
      <c r="AB492" s="239"/>
    </row>
    <row r="493" spans="2:28" s="188" customFormat="1" x14ac:dyDescent="0.2">
      <c r="B493" s="190"/>
      <c r="C493" s="190"/>
      <c r="G493" s="237"/>
      <c r="H493" s="237"/>
      <c r="L493" s="237"/>
      <c r="M493" s="237"/>
      <c r="N493" s="237"/>
      <c r="P493" s="238"/>
      <c r="Q493" s="238"/>
      <c r="S493" s="237"/>
      <c r="T493" s="237"/>
      <c r="W493" s="237"/>
      <c r="X493" s="237"/>
      <c r="AB493" s="239"/>
    </row>
    <row r="494" spans="2:28" s="188" customFormat="1" x14ac:dyDescent="0.2">
      <c r="B494" s="190"/>
      <c r="C494" s="190"/>
      <c r="G494" s="237"/>
      <c r="H494" s="237"/>
      <c r="L494" s="237"/>
      <c r="M494" s="237"/>
      <c r="N494" s="237"/>
      <c r="P494" s="238"/>
      <c r="Q494" s="238"/>
      <c r="S494" s="237"/>
      <c r="T494" s="237"/>
      <c r="W494" s="237"/>
      <c r="X494" s="237"/>
      <c r="AB494" s="239"/>
    </row>
    <row r="495" spans="2:28" s="188" customFormat="1" x14ac:dyDescent="0.2">
      <c r="B495" s="190"/>
      <c r="C495" s="190"/>
      <c r="G495" s="237"/>
      <c r="H495" s="237"/>
      <c r="L495" s="237"/>
      <c r="M495" s="237"/>
      <c r="N495" s="237"/>
      <c r="P495" s="238"/>
      <c r="Q495" s="238"/>
      <c r="S495" s="237"/>
      <c r="T495" s="237"/>
      <c r="W495" s="237"/>
      <c r="X495" s="237"/>
      <c r="AB495" s="239"/>
    </row>
    <row r="496" spans="2:28" s="188" customFormat="1" x14ac:dyDescent="0.2">
      <c r="B496" s="190"/>
      <c r="C496" s="190"/>
      <c r="G496" s="237"/>
      <c r="H496" s="237"/>
      <c r="L496" s="237"/>
      <c r="M496" s="237"/>
      <c r="N496" s="237"/>
      <c r="P496" s="238"/>
      <c r="Q496" s="238"/>
      <c r="S496" s="237"/>
      <c r="T496" s="237"/>
      <c r="W496" s="237"/>
      <c r="X496" s="237"/>
      <c r="AB496" s="239"/>
    </row>
    <row r="497" spans="2:28" s="188" customFormat="1" x14ac:dyDescent="0.2">
      <c r="B497" s="190"/>
      <c r="C497" s="190"/>
      <c r="G497" s="237"/>
      <c r="H497" s="237"/>
      <c r="L497" s="237"/>
      <c r="M497" s="237"/>
      <c r="N497" s="237"/>
      <c r="P497" s="238"/>
      <c r="Q497" s="238"/>
      <c r="S497" s="237"/>
      <c r="T497" s="237"/>
      <c r="W497" s="237"/>
      <c r="X497" s="237"/>
      <c r="AB497" s="239"/>
    </row>
    <row r="498" spans="2:28" s="188" customFormat="1" x14ac:dyDescent="0.2">
      <c r="B498" s="190"/>
      <c r="C498" s="190"/>
      <c r="G498" s="237"/>
      <c r="H498" s="237"/>
      <c r="L498" s="237"/>
      <c r="M498" s="237"/>
      <c r="N498" s="237"/>
      <c r="P498" s="238"/>
      <c r="Q498" s="238"/>
      <c r="S498" s="237"/>
      <c r="T498" s="237"/>
      <c r="W498" s="237"/>
      <c r="X498" s="237"/>
      <c r="AB498" s="239"/>
    </row>
    <row r="499" spans="2:28" s="188" customFormat="1" x14ac:dyDescent="0.2">
      <c r="B499" s="190"/>
      <c r="C499" s="190"/>
      <c r="G499" s="237"/>
      <c r="H499" s="237"/>
      <c r="L499" s="237"/>
      <c r="M499" s="237"/>
      <c r="N499" s="237"/>
      <c r="P499" s="238"/>
      <c r="Q499" s="238"/>
      <c r="S499" s="237"/>
      <c r="T499" s="237"/>
      <c r="W499" s="237"/>
      <c r="X499" s="237"/>
      <c r="AB499" s="239"/>
    </row>
    <row r="500" spans="2:28" s="188" customFormat="1" x14ac:dyDescent="0.2">
      <c r="B500" s="190"/>
      <c r="C500" s="190"/>
      <c r="G500" s="237"/>
      <c r="H500" s="237"/>
      <c r="L500" s="237"/>
      <c r="M500" s="237"/>
      <c r="N500" s="237"/>
      <c r="P500" s="238"/>
      <c r="Q500" s="238"/>
      <c r="S500" s="237"/>
      <c r="T500" s="237"/>
      <c r="W500" s="237"/>
      <c r="X500" s="237"/>
      <c r="AB500" s="239"/>
    </row>
    <row r="501" spans="2:28" s="188" customFormat="1" x14ac:dyDescent="0.2">
      <c r="B501" s="190"/>
      <c r="C501" s="190"/>
      <c r="G501" s="237"/>
      <c r="H501" s="237"/>
      <c r="L501" s="237"/>
      <c r="M501" s="237"/>
      <c r="N501" s="237"/>
      <c r="P501" s="238"/>
      <c r="Q501" s="238"/>
      <c r="S501" s="237"/>
      <c r="T501" s="237"/>
      <c r="W501" s="237"/>
      <c r="X501" s="237"/>
      <c r="AB501" s="239"/>
    </row>
    <row r="502" spans="2:28" s="188" customFormat="1" x14ac:dyDescent="0.2">
      <c r="B502" s="190"/>
      <c r="C502" s="190"/>
      <c r="G502" s="237"/>
      <c r="H502" s="237"/>
      <c r="L502" s="237"/>
      <c r="M502" s="237"/>
      <c r="N502" s="237"/>
      <c r="P502" s="238"/>
      <c r="Q502" s="238"/>
      <c r="S502" s="237"/>
      <c r="T502" s="237"/>
      <c r="W502" s="237"/>
      <c r="X502" s="237"/>
      <c r="AB502" s="239"/>
    </row>
    <row r="503" spans="2:28" s="188" customFormat="1" x14ac:dyDescent="0.2">
      <c r="B503" s="190"/>
      <c r="C503" s="190"/>
      <c r="G503" s="237"/>
      <c r="H503" s="237"/>
      <c r="L503" s="237"/>
      <c r="M503" s="237"/>
      <c r="N503" s="237"/>
      <c r="P503" s="238"/>
      <c r="Q503" s="238"/>
      <c r="S503" s="237"/>
      <c r="T503" s="237"/>
      <c r="W503" s="237"/>
      <c r="X503" s="237"/>
      <c r="AB503" s="239"/>
    </row>
    <row r="504" spans="2:28" s="188" customFormat="1" x14ac:dyDescent="0.2">
      <c r="B504" s="190"/>
      <c r="C504" s="190"/>
      <c r="G504" s="237"/>
      <c r="H504" s="237"/>
      <c r="L504" s="237"/>
      <c r="M504" s="237"/>
      <c r="N504" s="237"/>
      <c r="P504" s="238"/>
      <c r="Q504" s="238"/>
      <c r="S504" s="237"/>
      <c r="T504" s="237"/>
      <c r="W504" s="237"/>
      <c r="X504" s="237"/>
      <c r="AB504" s="239"/>
    </row>
    <row r="505" spans="2:28" s="188" customFormat="1" x14ac:dyDescent="0.2">
      <c r="B505" s="190"/>
      <c r="C505" s="190"/>
      <c r="G505" s="237"/>
      <c r="H505" s="237"/>
      <c r="L505" s="237"/>
      <c r="M505" s="237"/>
      <c r="N505" s="237"/>
      <c r="P505" s="238"/>
      <c r="Q505" s="238"/>
      <c r="S505" s="237"/>
      <c r="T505" s="237"/>
      <c r="W505" s="237"/>
      <c r="X505" s="237"/>
      <c r="AB505" s="239"/>
    </row>
    <row r="506" spans="2:28" s="188" customFormat="1" x14ac:dyDescent="0.2">
      <c r="B506" s="190"/>
      <c r="C506" s="190"/>
      <c r="G506" s="237"/>
      <c r="H506" s="237"/>
      <c r="L506" s="237"/>
      <c r="M506" s="237"/>
      <c r="N506" s="237"/>
      <c r="P506" s="238"/>
      <c r="Q506" s="238"/>
      <c r="S506" s="237"/>
      <c r="T506" s="237"/>
      <c r="W506" s="237"/>
      <c r="X506" s="237"/>
      <c r="AB506" s="239"/>
    </row>
    <row r="507" spans="2:28" s="188" customFormat="1" x14ac:dyDescent="0.2">
      <c r="B507" s="190"/>
      <c r="C507" s="190"/>
      <c r="G507" s="237"/>
      <c r="H507" s="237"/>
      <c r="L507" s="237"/>
      <c r="M507" s="237"/>
      <c r="N507" s="237"/>
      <c r="P507" s="238"/>
      <c r="Q507" s="238"/>
      <c r="S507" s="237"/>
      <c r="T507" s="237"/>
      <c r="W507" s="237"/>
      <c r="X507" s="237"/>
      <c r="AB507" s="239"/>
    </row>
    <row r="508" spans="2:28" s="188" customFormat="1" x14ac:dyDescent="0.2">
      <c r="B508" s="190"/>
      <c r="C508" s="190"/>
      <c r="G508" s="237"/>
      <c r="H508" s="237"/>
      <c r="L508" s="237"/>
      <c r="M508" s="237"/>
      <c r="N508" s="237"/>
      <c r="P508" s="238"/>
      <c r="Q508" s="238"/>
      <c r="S508" s="237"/>
      <c r="T508" s="237"/>
      <c r="W508" s="237"/>
      <c r="X508" s="237"/>
      <c r="AB508" s="239"/>
    </row>
    <row r="509" spans="2:28" s="188" customFormat="1" x14ac:dyDescent="0.2">
      <c r="B509" s="190"/>
      <c r="C509" s="190"/>
      <c r="G509" s="237"/>
      <c r="H509" s="237"/>
      <c r="L509" s="237"/>
      <c r="M509" s="237"/>
      <c r="N509" s="237"/>
      <c r="P509" s="238"/>
      <c r="Q509" s="238"/>
      <c r="S509" s="237"/>
      <c r="T509" s="237"/>
      <c r="W509" s="237"/>
      <c r="X509" s="237"/>
      <c r="AB509" s="239"/>
    </row>
    <row r="510" spans="2:28" s="188" customFormat="1" x14ac:dyDescent="0.2">
      <c r="B510" s="190"/>
      <c r="C510" s="190"/>
      <c r="G510" s="237"/>
      <c r="H510" s="237"/>
      <c r="L510" s="237"/>
      <c r="M510" s="237"/>
      <c r="N510" s="237"/>
      <c r="P510" s="238"/>
      <c r="Q510" s="238"/>
      <c r="S510" s="237"/>
      <c r="T510" s="237"/>
      <c r="W510" s="237"/>
      <c r="X510" s="237"/>
      <c r="AB510" s="239"/>
    </row>
    <row r="511" spans="2:28" s="188" customFormat="1" x14ac:dyDescent="0.2">
      <c r="B511" s="190"/>
      <c r="C511" s="190"/>
      <c r="G511" s="237"/>
      <c r="H511" s="237"/>
      <c r="L511" s="237"/>
      <c r="M511" s="237"/>
      <c r="N511" s="237"/>
      <c r="P511" s="238"/>
      <c r="Q511" s="238"/>
      <c r="S511" s="237"/>
      <c r="T511" s="237"/>
      <c r="W511" s="237"/>
      <c r="X511" s="237"/>
      <c r="AB511" s="239"/>
    </row>
    <row r="512" spans="2:28" s="188" customFormat="1" x14ac:dyDescent="0.2">
      <c r="B512" s="190"/>
      <c r="C512" s="190"/>
      <c r="G512" s="237"/>
      <c r="H512" s="237"/>
      <c r="L512" s="237"/>
      <c r="M512" s="237"/>
      <c r="N512" s="237"/>
      <c r="P512" s="238"/>
      <c r="Q512" s="238"/>
      <c r="S512" s="237"/>
      <c r="T512" s="237"/>
      <c r="W512" s="237"/>
      <c r="X512" s="237"/>
      <c r="AB512" s="239"/>
    </row>
    <row r="513" spans="2:28" s="188" customFormat="1" x14ac:dyDescent="0.2">
      <c r="B513" s="190"/>
      <c r="C513" s="190"/>
      <c r="G513" s="237"/>
      <c r="H513" s="237"/>
      <c r="L513" s="237"/>
      <c r="M513" s="237"/>
      <c r="N513" s="237"/>
      <c r="P513" s="238"/>
      <c r="Q513" s="238"/>
      <c r="S513" s="237"/>
      <c r="T513" s="237"/>
      <c r="W513" s="237"/>
      <c r="X513" s="237"/>
      <c r="AB513" s="239"/>
    </row>
    <row r="514" spans="2:28" s="188" customFormat="1" x14ac:dyDescent="0.2">
      <c r="B514" s="190"/>
      <c r="C514" s="190"/>
      <c r="G514" s="237"/>
      <c r="H514" s="237"/>
      <c r="L514" s="237"/>
      <c r="M514" s="237"/>
      <c r="N514" s="237"/>
      <c r="P514" s="238"/>
      <c r="Q514" s="238"/>
      <c r="S514" s="237"/>
      <c r="T514" s="237"/>
      <c r="W514" s="237"/>
      <c r="X514" s="237"/>
      <c r="AB514" s="239"/>
    </row>
    <row r="515" spans="2:28" s="188" customFormat="1" x14ac:dyDescent="0.2">
      <c r="B515" s="190"/>
      <c r="C515" s="190"/>
      <c r="G515" s="237"/>
      <c r="H515" s="237"/>
      <c r="L515" s="237"/>
      <c r="M515" s="237"/>
      <c r="N515" s="237"/>
      <c r="P515" s="238"/>
      <c r="Q515" s="238"/>
      <c r="S515" s="237"/>
      <c r="T515" s="237"/>
      <c r="W515" s="237"/>
      <c r="X515" s="237"/>
      <c r="AB515" s="239"/>
    </row>
    <row r="516" spans="2:28" s="188" customFormat="1" x14ac:dyDescent="0.2">
      <c r="B516" s="190"/>
      <c r="C516" s="190"/>
      <c r="G516" s="237"/>
      <c r="H516" s="237"/>
      <c r="L516" s="237"/>
      <c r="M516" s="237"/>
      <c r="N516" s="237"/>
      <c r="P516" s="238"/>
      <c r="Q516" s="238"/>
      <c r="S516" s="237"/>
      <c r="T516" s="237"/>
      <c r="W516" s="237"/>
      <c r="X516" s="237"/>
      <c r="AB516" s="239"/>
    </row>
    <row r="517" spans="2:28" s="188" customFormat="1" x14ac:dyDescent="0.2">
      <c r="B517" s="190"/>
      <c r="C517" s="190"/>
      <c r="G517" s="237"/>
      <c r="H517" s="237"/>
      <c r="L517" s="237"/>
      <c r="M517" s="237"/>
      <c r="N517" s="237"/>
      <c r="P517" s="238"/>
      <c r="Q517" s="238"/>
      <c r="S517" s="237"/>
      <c r="T517" s="237"/>
      <c r="W517" s="237"/>
      <c r="X517" s="237"/>
      <c r="AB517" s="239"/>
    </row>
    <row r="518" spans="2:28" s="188" customFormat="1" x14ac:dyDescent="0.2">
      <c r="B518" s="190"/>
      <c r="C518" s="190"/>
      <c r="G518" s="237"/>
      <c r="H518" s="237"/>
      <c r="L518" s="237"/>
      <c r="M518" s="237"/>
      <c r="N518" s="237"/>
      <c r="P518" s="238"/>
      <c r="Q518" s="238"/>
      <c r="S518" s="237"/>
      <c r="T518" s="237"/>
      <c r="W518" s="237"/>
      <c r="X518" s="237"/>
      <c r="AB518" s="239"/>
    </row>
    <row r="519" spans="2:28" s="188" customFormat="1" x14ac:dyDescent="0.2">
      <c r="B519" s="190"/>
      <c r="C519" s="190"/>
      <c r="G519" s="237"/>
      <c r="H519" s="237"/>
      <c r="L519" s="237"/>
      <c r="M519" s="237"/>
      <c r="N519" s="237"/>
      <c r="P519" s="238"/>
      <c r="Q519" s="238"/>
      <c r="S519" s="237"/>
      <c r="T519" s="237"/>
      <c r="W519" s="237"/>
      <c r="X519" s="237"/>
      <c r="AB519" s="239"/>
    </row>
    <row r="520" spans="2:28" s="188" customFormat="1" x14ac:dyDescent="0.2">
      <c r="B520" s="190"/>
      <c r="C520" s="190"/>
      <c r="G520" s="237"/>
      <c r="H520" s="237"/>
      <c r="L520" s="237"/>
      <c r="M520" s="237"/>
      <c r="N520" s="237"/>
      <c r="P520" s="238"/>
      <c r="Q520" s="238"/>
      <c r="S520" s="237"/>
      <c r="T520" s="237"/>
      <c r="W520" s="237"/>
      <c r="X520" s="237"/>
      <c r="AB520" s="239"/>
    </row>
    <row r="521" spans="2:28" s="188" customFormat="1" x14ac:dyDescent="0.2">
      <c r="B521" s="190"/>
      <c r="C521" s="190"/>
      <c r="G521" s="237"/>
      <c r="H521" s="237"/>
      <c r="L521" s="237"/>
      <c r="M521" s="237"/>
      <c r="N521" s="237"/>
      <c r="P521" s="238"/>
      <c r="Q521" s="238"/>
      <c r="S521" s="237"/>
      <c r="T521" s="237"/>
      <c r="W521" s="237"/>
      <c r="X521" s="237"/>
      <c r="AB521" s="239"/>
    </row>
    <row r="522" spans="2:28" s="188" customFormat="1" x14ac:dyDescent="0.2">
      <c r="B522" s="190"/>
      <c r="C522" s="190"/>
      <c r="G522" s="237"/>
      <c r="H522" s="237"/>
      <c r="L522" s="237"/>
      <c r="M522" s="237"/>
      <c r="N522" s="237"/>
      <c r="P522" s="238"/>
      <c r="Q522" s="238"/>
      <c r="S522" s="237"/>
      <c r="T522" s="237"/>
      <c r="W522" s="237"/>
      <c r="X522" s="237"/>
      <c r="AB522" s="239"/>
    </row>
    <row r="523" spans="2:28" s="188" customFormat="1" x14ac:dyDescent="0.2">
      <c r="B523" s="190"/>
      <c r="C523" s="190"/>
      <c r="G523" s="237"/>
      <c r="H523" s="237"/>
      <c r="L523" s="237"/>
      <c r="M523" s="237"/>
      <c r="N523" s="237"/>
      <c r="P523" s="238"/>
      <c r="Q523" s="238"/>
      <c r="S523" s="237"/>
      <c r="T523" s="237"/>
      <c r="W523" s="237"/>
      <c r="X523" s="237"/>
      <c r="AB523" s="239"/>
    </row>
    <row r="524" spans="2:28" s="188" customFormat="1" x14ac:dyDescent="0.2">
      <c r="B524" s="190"/>
      <c r="C524" s="190"/>
      <c r="G524" s="237"/>
      <c r="H524" s="237"/>
      <c r="L524" s="237"/>
      <c r="M524" s="237"/>
      <c r="N524" s="237"/>
      <c r="P524" s="238"/>
      <c r="Q524" s="238"/>
      <c r="S524" s="237"/>
      <c r="T524" s="237"/>
      <c r="W524" s="237"/>
      <c r="X524" s="237"/>
      <c r="AB524" s="239"/>
    </row>
    <row r="525" spans="2:28" s="188" customFormat="1" x14ac:dyDescent="0.2">
      <c r="B525" s="190"/>
      <c r="C525" s="190"/>
      <c r="G525" s="237"/>
      <c r="H525" s="237"/>
      <c r="L525" s="237"/>
      <c r="M525" s="237"/>
      <c r="N525" s="237"/>
      <c r="P525" s="238"/>
      <c r="Q525" s="238"/>
      <c r="S525" s="237"/>
      <c r="T525" s="237"/>
      <c r="W525" s="237"/>
      <c r="X525" s="237"/>
      <c r="AB525" s="239"/>
    </row>
    <row r="526" spans="2:28" s="188" customFormat="1" x14ac:dyDescent="0.2">
      <c r="B526" s="190"/>
      <c r="C526" s="190"/>
      <c r="G526" s="237"/>
      <c r="H526" s="237"/>
      <c r="L526" s="237"/>
      <c r="M526" s="237"/>
      <c r="N526" s="237"/>
      <c r="P526" s="238"/>
      <c r="Q526" s="238"/>
      <c r="S526" s="237"/>
      <c r="T526" s="237"/>
      <c r="W526" s="237"/>
      <c r="X526" s="237"/>
      <c r="AB526" s="239"/>
    </row>
    <row r="527" spans="2:28" s="188" customFormat="1" x14ac:dyDescent="0.2">
      <c r="B527" s="190"/>
      <c r="C527" s="190"/>
      <c r="G527" s="237"/>
      <c r="H527" s="237"/>
      <c r="L527" s="237"/>
      <c r="M527" s="237"/>
      <c r="N527" s="237"/>
      <c r="P527" s="238"/>
      <c r="Q527" s="238"/>
      <c r="S527" s="237"/>
      <c r="T527" s="237"/>
      <c r="W527" s="237"/>
      <c r="X527" s="237"/>
      <c r="AB527" s="239"/>
    </row>
    <row r="528" spans="2:28" s="188" customFormat="1" x14ac:dyDescent="0.2">
      <c r="B528" s="190"/>
      <c r="C528" s="190"/>
      <c r="G528" s="237"/>
      <c r="H528" s="237"/>
      <c r="L528" s="237"/>
      <c r="M528" s="237"/>
      <c r="N528" s="237"/>
      <c r="P528" s="238"/>
      <c r="Q528" s="238"/>
      <c r="S528" s="237"/>
      <c r="T528" s="237"/>
      <c r="W528" s="237"/>
      <c r="X528" s="237"/>
      <c r="AB528" s="239"/>
    </row>
    <row r="529" spans="2:28" s="188" customFormat="1" x14ac:dyDescent="0.2">
      <c r="B529" s="190"/>
      <c r="C529" s="190"/>
      <c r="G529" s="237"/>
      <c r="H529" s="237"/>
      <c r="L529" s="237"/>
      <c r="M529" s="237"/>
      <c r="N529" s="237"/>
      <c r="P529" s="238"/>
      <c r="Q529" s="238"/>
      <c r="S529" s="237"/>
      <c r="T529" s="237"/>
      <c r="W529" s="237"/>
      <c r="X529" s="237"/>
      <c r="AB529" s="239"/>
    </row>
    <row r="530" spans="2:28" s="188" customFormat="1" x14ac:dyDescent="0.2">
      <c r="B530" s="190"/>
      <c r="C530" s="190"/>
      <c r="G530" s="237"/>
      <c r="H530" s="237"/>
      <c r="L530" s="237"/>
      <c r="M530" s="237"/>
      <c r="N530" s="237"/>
      <c r="P530" s="238"/>
      <c r="Q530" s="238"/>
      <c r="S530" s="237"/>
      <c r="T530" s="237"/>
      <c r="W530" s="237"/>
      <c r="X530" s="237"/>
      <c r="AB530" s="239"/>
    </row>
    <row r="531" spans="2:28" s="188" customFormat="1" x14ac:dyDescent="0.2">
      <c r="B531" s="190"/>
      <c r="C531" s="190"/>
      <c r="G531" s="237"/>
      <c r="H531" s="237"/>
      <c r="L531" s="237"/>
      <c r="M531" s="237"/>
      <c r="N531" s="237"/>
      <c r="P531" s="238"/>
      <c r="Q531" s="238"/>
      <c r="S531" s="237"/>
      <c r="T531" s="237"/>
      <c r="W531" s="237"/>
      <c r="X531" s="237"/>
      <c r="AB531" s="239"/>
    </row>
    <row r="532" spans="2:28" s="188" customFormat="1" x14ac:dyDescent="0.2">
      <c r="B532" s="190"/>
      <c r="C532" s="190"/>
      <c r="G532" s="237"/>
      <c r="H532" s="237"/>
      <c r="L532" s="237"/>
      <c r="M532" s="237"/>
      <c r="N532" s="237"/>
      <c r="P532" s="238"/>
      <c r="Q532" s="238"/>
      <c r="S532" s="237"/>
      <c r="T532" s="237"/>
      <c r="W532" s="237"/>
      <c r="X532" s="237"/>
      <c r="AB532" s="239"/>
    </row>
    <row r="533" spans="2:28" s="188" customFormat="1" x14ac:dyDescent="0.2">
      <c r="B533" s="190"/>
      <c r="C533" s="190"/>
      <c r="G533" s="237"/>
      <c r="H533" s="237"/>
      <c r="L533" s="237"/>
      <c r="M533" s="237"/>
      <c r="N533" s="237"/>
      <c r="P533" s="238"/>
      <c r="Q533" s="238"/>
      <c r="S533" s="237"/>
      <c r="T533" s="237"/>
      <c r="W533" s="237"/>
      <c r="X533" s="237"/>
      <c r="AB533" s="239"/>
    </row>
    <row r="534" spans="2:28" s="188" customFormat="1" x14ac:dyDescent="0.2">
      <c r="B534" s="190"/>
      <c r="C534" s="190"/>
      <c r="G534" s="237"/>
      <c r="H534" s="237"/>
      <c r="L534" s="237"/>
      <c r="M534" s="237"/>
      <c r="N534" s="237"/>
      <c r="P534" s="238"/>
      <c r="Q534" s="238"/>
      <c r="S534" s="237"/>
      <c r="T534" s="237"/>
      <c r="W534" s="237"/>
      <c r="X534" s="237"/>
      <c r="AB534" s="239"/>
    </row>
    <row r="535" spans="2:28" s="188" customFormat="1" x14ac:dyDescent="0.2">
      <c r="B535" s="190"/>
      <c r="C535" s="190"/>
      <c r="G535" s="237"/>
      <c r="H535" s="237"/>
      <c r="L535" s="237"/>
      <c r="M535" s="237"/>
      <c r="N535" s="237"/>
      <c r="P535" s="238"/>
      <c r="Q535" s="238"/>
      <c r="S535" s="237"/>
      <c r="T535" s="237"/>
      <c r="W535" s="237"/>
      <c r="X535" s="237"/>
      <c r="AB535" s="239"/>
    </row>
    <row r="536" spans="2:28" s="188" customFormat="1" x14ac:dyDescent="0.2">
      <c r="B536" s="190"/>
      <c r="C536" s="190"/>
      <c r="G536" s="237"/>
      <c r="H536" s="237"/>
      <c r="L536" s="237"/>
      <c r="M536" s="237"/>
      <c r="N536" s="237"/>
      <c r="P536" s="238"/>
      <c r="Q536" s="238"/>
      <c r="S536" s="237"/>
      <c r="T536" s="237"/>
      <c r="W536" s="237"/>
      <c r="X536" s="237"/>
      <c r="AB536" s="239"/>
    </row>
    <row r="537" spans="2:28" s="188" customFormat="1" x14ac:dyDescent="0.2">
      <c r="B537" s="190"/>
      <c r="C537" s="190"/>
      <c r="G537" s="237"/>
      <c r="H537" s="237"/>
      <c r="L537" s="237"/>
      <c r="M537" s="237"/>
      <c r="N537" s="237"/>
      <c r="P537" s="238"/>
      <c r="Q537" s="238"/>
      <c r="S537" s="237"/>
      <c r="T537" s="237"/>
      <c r="W537" s="237"/>
      <c r="X537" s="237"/>
      <c r="AB537" s="239"/>
    </row>
    <row r="538" spans="2:28" s="188" customFormat="1" x14ac:dyDescent="0.2">
      <c r="B538" s="190"/>
      <c r="C538" s="190"/>
      <c r="G538" s="237"/>
      <c r="H538" s="237"/>
      <c r="L538" s="237"/>
      <c r="M538" s="237"/>
      <c r="N538" s="237"/>
      <c r="P538" s="238"/>
      <c r="Q538" s="238"/>
      <c r="S538" s="237"/>
      <c r="T538" s="237"/>
      <c r="W538" s="237"/>
      <c r="X538" s="237"/>
      <c r="AB538" s="239"/>
    </row>
    <row r="539" spans="2:28" s="188" customFormat="1" x14ac:dyDescent="0.2">
      <c r="B539" s="190"/>
      <c r="C539" s="190"/>
      <c r="G539" s="237"/>
      <c r="H539" s="237"/>
      <c r="L539" s="237"/>
      <c r="M539" s="237"/>
      <c r="N539" s="237"/>
      <c r="P539" s="238"/>
      <c r="Q539" s="238"/>
      <c r="S539" s="237"/>
      <c r="T539" s="237"/>
      <c r="W539" s="237"/>
      <c r="X539" s="237"/>
      <c r="AB539" s="239"/>
    </row>
    <row r="540" spans="2:28" s="188" customFormat="1" x14ac:dyDescent="0.2">
      <c r="B540" s="190"/>
      <c r="C540" s="190"/>
      <c r="G540" s="237"/>
      <c r="H540" s="237"/>
      <c r="L540" s="237"/>
      <c r="M540" s="237"/>
      <c r="N540" s="237"/>
      <c r="P540" s="238"/>
      <c r="Q540" s="238"/>
      <c r="S540" s="237"/>
      <c r="T540" s="237"/>
      <c r="W540" s="237"/>
      <c r="X540" s="237"/>
      <c r="AB540" s="239"/>
    </row>
    <row r="541" spans="2:28" s="188" customFormat="1" x14ac:dyDescent="0.2">
      <c r="B541" s="190"/>
      <c r="C541" s="190"/>
      <c r="G541" s="237"/>
      <c r="H541" s="237"/>
      <c r="L541" s="237"/>
      <c r="M541" s="237"/>
      <c r="N541" s="237"/>
      <c r="P541" s="238"/>
      <c r="Q541" s="238"/>
      <c r="S541" s="237"/>
      <c r="T541" s="237"/>
      <c r="W541" s="237"/>
      <c r="X541" s="237"/>
      <c r="AB541" s="239"/>
    </row>
    <row r="542" spans="2:28" s="188" customFormat="1" x14ac:dyDescent="0.2">
      <c r="B542" s="190"/>
      <c r="C542" s="190"/>
      <c r="G542" s="237"/>
      <c r="H542" s="237"/>
      <c r="L542" s="237"/>
      <c r="M542" s="237"/>
      <c r="N542" s="237"/>
      <c r="P542" s="238"/>
      <c r="Q542" s="238"/>
      <c r="S542" s="237"/>
      <c r="T542" s="237"/>
      <c r="W542" s="237"/>
      <c r="X542" s="237"/>
      <c r="AB542" s="239"/>
    </row>
    <row r="543" spans="2:28" s="188" customFormat="1" x14ac:dyDescent="0.2">
      <c r="B543" s="190"/>
      <c r="C543" s="190"/>
      <c r="G543" s="237"/>
      <c r="H543" s="237"/>
      <c r="L543" s="237"/>
      <c r="M543" s="237"/>
      <c r="N543" s="237"/>
      <c r="P543" s="238"/>
      <c r="Q543" s="238"/>
      <c r="S543" s="237"/>
      <c r="T543" s="237"/>
      <c r="W543" s="237"/>
      <c r="X543" s="237"/>
      <c r="AB543" s="239"/>
    </row>
    <row r="544" spans="2:28" s="188" customFormat="1" x14ac:dyDescent="0.2">
      <c r="B544" s="190"/>
      <c r="C544" s="190"/>
      <c r="G544" s="237"/>
      <c r="H544" s="237"/>
      <c r="L544" s="237"/>
      <c r="M544" s="237"/>
      <c r="N544" s="237"/>
      <c r="P544" s="238"/>
      <c r="Q544" s="238"/>
      <c r="S544" s="237"/>
      <c r="T544" s="237"/>
      <c r="W544" s="237"/>
      <c r="X544" s="237"/>
      <c r="AB544" s="239"/>
    </row>
    <row r="545" spans="2:28" s="188" customFormat="1" x14ac:dyDescent="0.2">
      <c r="B545" s="190"/>
      <c r="C545" s="190"/>
      <c r="G545" s="237"/>
      <c r="H545" s="237"/>
      <c r="L545" s="237"/>
      <c r="M545" s="237"/>
      <c r="N545" s="237"/>
      <c r="P545" s="238"/>
      <c r="Q545" s="238"/>
      <c r="S545" s="237"/>
      <c r="T545" s="237"/>
      <c r="W545" s="237"/>
      <c r="X545" s="237"/>
      <c r="AB545" s="239"/>
    </row>
    <row r="546" spans="2:28" s="188" customFormat="1" x14ac:dyDescent="0.2">
      <c r="B546" s="190"/>
      <c r="C546" s="190"/>
      <c r="G546" s="237"/>
      <c r="H546" s="237"/>
      <c r="L546" s="237"/>
      <c r="M546" s="237"/>
      <c r="N546" s="237"/>
      <c r="P546" s="238"/>
      <c r="Q546" s="238"/>
      <c r="S546" s="237"/>
      <c r="T546" s="237"/>
      <c r="W546" s="237"/>
      <c r="X546" s="237"/>
      <c r="AB546" s="239"/>
    </row>
    <row r="547" spans="2:28" s="188" customFormat="1" x14ac:dyDescent="0.2">
      <c r="B547" s="190"/>
      <c r="C547" s="190"/>
      <c r="G547" s="237"/>
      <c r="H547" s="237"/>
      <c r="L547" s="237"/>
      <c r="M547" s="237"/>
      <c r="N547" s="237"/>
      <c r="P547" s="238"/>
      <c r="Q547" s="238"/>
      <c r="S547" s="237"/>
      <c r="T547" s="237"/>
      <c r="W547" s="237"/>
      <c r="X547" s="237"/>
      <c r="AB547" s="239"/>
    </row>
    <row r="548" spans="2:28" s="188" customFormat="1" x14ac:dyDescent="0.2">
      <c r="B548" s="190"/>
      <c r="C548" s="190"/>
      <c r="G548" s="237"/>
      <c r="H548" s="237"/>
      <c r="L548" s="237"/>
      <c r="M548" s="237"/>
      <c r="N548" s="237"/>
      <c r="P548" s="238"/>
      <c r="Q548" s="238"/>
      <c r="S548" s="237"/>
      <c r="T548" s="237"/>
      <c r="W548" s="237"/>
      <c r="X548" s="237"/>
      <c r="AB548" s="239"/>
    </row>
    <row r="549" spans="2:28" s="188" customFormat="1" x14ac:dyDescent="0.2">
      <c r="B549" s="190"/>
      <c r="C549" s="190"/>
      <c r="G549" s="237"/>
      <c r="H549" s="237"/>
      <c r="L549" s="237"/>
      <c r="M549" s="237"/>
      <c r="N549" s="237"/>
      <c r="P549" s="238"/>
      <c r="Q549" s="238"/>
      <c r="S549" s="237"/>
      <c r="T549" s="237"/>
      <c r="W549" s="237"/>
      <c r="X549" s="237"/>
      <c r="AB549" s="239"/>
    </row>
    <row r="550" spans="2:28" s="188" customFormat="1" x14ac:dyDescent="0.2">
      <c r="B550" s="190"/>
      <c r="C550" s="190"/>
      <c r="G550" s="237"/>
      <c r="H550" s="237"/>
      <c r="L550" s="237"/>
      <c r="M550" s="237"/>
      <c r="N550" s="237"/>
      <c r="P550" s="238"/>
      <c r="Q550" s="238"/>
      <c r="S550" s="237"/>
      <c r="T550" s="237"/>
      <c r="W550" s="237"/>
      <c r="X550" s="237"/>
      <c r="AB550" s="239"/>
    </row>
    <row r="551" spans="2:28" s="188" customFormat="1" x14ac:dyDescent="0.2">
      <c r="B551" s="190"/>
      <c r="C551" s="190"/>
      <c r="G551" s="237"/>
      <c r="H551" s="237"/>
      <c r="L551" s="237"/>
      <c r="M551" s="237"/>
      <c r="N551" s="237"/>
      <c r="P551" s="238"/>
      <c r="Q551" s="238"/>
      <c r="S551" s="237"/>
      <c r="T551" s="237"/>
      <c r="W551" s="237"/>
      <c r="X551" s="237"/>
      <c r="AB551" s="239"/>
    </row>
    <row r="552" spans="2:28" s="188" customFormat="1" x14ac:dyDescent="0.2">
      <c r="B552" s="190"/>
      <c r="C552" s="190"/>
      <c r="G552" s="237"/>
      <c r="H552" s="237"/>
      <c r="L552" s="237"/>
      <c r="M552" s="237"/>
      <c r="N552" s="237"/>
      <c r="P552" s="238"/>
      <c r="Q552" s="238"/>
      <c r="S552" s="237"/>
      <c r="T552" s="237"/>
      <c r="W552" s="237"/>
      <c r="X552" s="237"/>
      <c r="AB552" s="239"/>
    </row>
    <row r="553" spans="2:28" s="188" customFormat="1" x14ac:dyDescent="0.2">
      <c r="B553" s="190"/>
      <c r="C553" s="190"/>
      <c r="G553" s="237"/>
      <c r="H553" s="237"/>
      <c r="L553" s="237"/>
      <c r="M553" s="237"/>
      <c r="N553" s="237"/>
      <c r="P553" s="238"/>
      <c r="Q553" s="238"/>
      <c r="S553" s="237"/>
      <c r="T553" s="237"/>
      <c r="W553" s="237"/>
      <c r="X553" s="237"/>
      <c r="AB553" s="239"/>
    </row>
    <row r="554" spans="2:28" s="188" customFormat="1" x14ac:dyDescent="0.2">
      <c r="B554" s="190"/>
      <c r="C554" s="190"/>
      <c r="G554" s="237"/>
      <c r="H554" s="237"/>
      <c r="L554" s="237"/>
      <c r="M554" s="237"/>
      <c r="N554" s="237"/>
      <c r="P554" s="238"/>
      <c r="Q554" s="238"/>
      <c r="S554" s="237"/>
      <c r="T554" s="237"/>
      <c r="W554" s="237"/>
      <c r="X554" s="237"/>
      <c r="AB554" s="239"/>
    </row>
    <row r="555" spans="2:28" s="188" customFormat="1" x14ac:dyDescent="0.2">
      <c r="B555" s="190"/>
      <c r="C555" s="190"/>
      <c r="G555" s="237"/>
      <c r="H555" s="237"/>
      <c r="L555" s="237"/>
      <c r="M555" s="237"/>
      <c r="N555" s="237"/>
      <c r="P555" s="238"/>
      <c r="Q555" s="238"/>
      <c r="S555" s="237"/>
      <c r="T555" s="237"/>
      <c r="W555" s="237"/>
      <c r="X555" s="237"/>
      <c r="AB555" s="239"/>
    </row>
    <row r="556" spans="2:28" s="188" customFormat="1" x14ac:dyDescent="0.2">
      <c r="B556" s="190"/>
      <c r="C556" s="190"/>
      <c r="G556" s="237"/>
      <c r="H556" s="237"/>
      <c r="L556" s="237"/>
      <c r="M556" s="237"/>
      <c r="N556" s="237"/>
      <c r="P556" s="238"/>
      <c r="Q556" s="238"/>
      <c r="S556" s="237"/>
      <c r="T556" s="237"/>
      <c r="W556" s="237"/>
      <c r="X556" s="237"/>
      <c r="AB556" s="239"/>
    </row>
    <row r="557" spans="2:28" s="188" customFormat="1" x14ac:dyDescent="0.2">
      <c r="B557" s="190"/>
      <c r="C557" s="190"/>
      <c r="G557" s="237"/>
      <c r="H557" s="237"/>
      <c r="L557" s="237"/>
      <c r="M557" s="237"/>
      <c r="N557" s="237"/>
      <c r="P557" s="238"/>
      <c r="Q557" s="238"/>
      <c r="S557" s="237"/>
      <c r="T557" s="237"/>
      <c r="W557" s="237"/>
      <c r="X557" s="237"/>
      <c r="AB557" s="239"/>
    </row>
    <row r="558" spans="2:28" s="188" customFormat="1" x14ac:dyDescent="0.2">
      <c r="B558" s="190"/>
      <c r="C558" s="190"/>
      <c r="G558" s="237"/>
      <c r="H558" s="237"/>
      <c r="L558" s="237"/>
      <c r="M558" s="237"/>
      <c r="N558" s="237"/>
      <c r="P558" s="238"/>
      <c r="Q558" s="238"/>
      <c r="S558" s="237"/>
      <c r="T558" s="237"/>
      <c r="W558" s="237"/>
      <c r="X558" s="237"/>
      <c r="AB558" s="239"/>
    </row>
    <row r="559" spans="2:28" s="188" customFormat="1" x14ac:dyDescent="0.2">
      <c r="B559" s="190"/>
      <c r="C559" s="190"/>
      <c r="G559" s="237"/>
      <c r="H559" s="237"/>
      <c r="L559" s="237"/>
      <c r="M559" s="237"/>
      <c r="N559" s="237"/>
      <c r="P559" s="238"/>
      <c r="Q559" s="238"/>
      <c r="S559" s="237"/>
      <c r="T559" s="237"/>
      <c r="W559" s="237"/>
      <c r="X559" s="237"/>
      <c r="AB559" s="239"/>
    </row>
    <row r="560" spans="2:28" s="188" customFormat="1" x14ac:dyDescent="0.2">
      <c r="B560" s="190"/>
      <c r="C560" s="190"/>
      <c r="G560" s="237"/>
      <c r="H560" s="237"/>
      <c r="L560" s="237"/>
      <c r="M560" s="237"/>
      <c r="N560" s="237"/>
      <c r="P560" s="238"/>
      <c r="Q560" s="238"/>
      <c r="S560" s="237"/>
      <c r="T560" s="237"/>
      <c r="W560" s="237"/>
      <c r="X560" s="237"/>
      <c r="AB560" s="239"/>
    </row>
    <row r="561" spans="2:28" s="188" customFormat="1" x14ac:dyDescent="0.2">
      <c r="B561" s="190"/>
      <c r="C561" s="190"/>
      <c r="G561" s="237"/>
      <c r="H561" s="237"/>
      <c r="L561" s="237"/>
      <c r="M561" s="237"/>
      <c r="N561" s="237"/>
      <c r="P561" s="238"/>
      <c r="Q561" s="238"/>
      <c r="S561" s="237"/>
      <c r="T561" s="237"/>
      <c r="W561" s="237"/>
      <c r="X561" s="237"/>
      <c r="AB561" s="239"/>
    </row>
    <row r="562" spans="2:28" s="188" customFormat="1" x14ac:dyDescent="0.2">
      <c r="B562" s="190"/>
      <c r="C562" s="190"/>
      <c r="G562" s="237"/>
      <c r="H562" s="237"/>
      <c r="L562" s="237"/>
      <c r="M562" s="237"/>
      <c r="N562" s="237"/>
      <c r="P562" s="238"/>
      <c r="Q562" s="238"/>
      <c r="S562" s="237"/>
      <c r="T562" s="237"/>
      <c r="W562" s="237"/>
      <c r="X562" s="237"/>
      <c r="AB562" s="239"/>
    </row>
    <row r="563" spans="2:28" s="188" customFormat="1" x14ac:dyDescent="0.2">
      <c r="B563" s="190"/>
      <c r="C563" s="190"/>
      <c r="G563" s="237"/>
      <c r="H563" s="237"/>
      <c r="L563" s="237"/>
      <c r="M563" s="237"/>
      <c r="N563" s="237"/>
      <c r="P563" s="238"/>
      <c r="Q563" s="238"/>
      <c r="S563" s="237"/>
      <c r="T563" s="237"/>
      <c r="W563" s="237"/>
      <c r="X563" s="237"/>
      <c r="AB563" s="239"/>
    </row>
    <row r="564" spans="2:28" s="188" customFormat="1" x14ac:dyDescent="0.2">
      <c r="B564" s="190"/>
      <c r="C564" s="190"/>
      <c r="G564" s="237"/>
      <c r="H564" s="237"/>
      <c r="L564" s="237"/>
      <c r="M564" s="237"/>
      <c r="N564" s="237"/>
      <c r="P564" s="238"/>
      <c r="Q564" s="238"/>
      <c r="S564" s="237"/>
      <c r="T564" s="237"/>
      <c r="W564" s="237"/>
      <c r="X564" s="237"/>
      <c r="AB564" s="239"/>
    </row>
    <row r="565" spans="2:28" s="188" customFormat="1" x14ac:dyDescent="0.2">
      <c r="B565" s="190"/>
      <c r="C565" s="190"/>
      <c r="G565" s="237"/>
      <c r="H565" s="237"/>
      <c r="L565" s="237"/>
      <c r="M565" s="237"/>
      <c r="N565" s="237"/>
      <c r="P565" s="238"/>
      <c r="Q565" s="238"/>
      <c r="S565" s="237"/>
      <c r="T565" s="237"/>
      <c r="W565" s="237"/>
      <c r="X565" s="237"/>
      <c r="AB565" s="239"/>
    </row>
    <row r="566" spans="2:28" s="188" customFormat="1" x14ac:dyDescent="0.2">
      <c r="B566" s="190"/>
      <c r="C566" s="190"/>
      <c r="G566" s="237"/>
      <c r="H566" s="237"/>
      <c r="L566" s="237"/>
      <c r="M566" s="237"/>
      <c r="N566" s="237"/>
      <c r="P566" s="238"/>
      <c r="Q566" s="238"/>
      <c r="S566" s="237"/>
      <c r="T566" s="237"/>
      <c r="W566" s="237"/>
      <c r="X566" s="237"/>
      <c r="AB566" s="239"/>
    </row>
    <row r="567" spans="2:28" s="188" customFormat="1" x14ac:dyDescent="0.2">
      <c r="B567" s="190"/>
      <c r="C567" s="190"/>
      <c r="G567" s="237"/>
      <c r="H567" s="237"/>
      <c r="L567" s="237"/>
      <c r="M567" s="237"/>
      <c r="N567" s="237"/>
      <c r="P567" s="238"/>
      <c r="Q567" s="238"/>
      <c r="S567" s="237"/>
      <c r="T567" s="237"/>
      <c r="W567" s="237"/>
      <c r="X567" s="237"/>
      <c r="AB567" s="239"/>
    </row>
    <row r="568" spans="2:28" s="188" customFormat="1" x14ac:dyDescent="0.2">
      <c r="B568" s="190"/>
      <c r="C568" s="190"/>
      <c r="G568" s="237"/>
      <c r="H568" s="237"/>
      <c r="L568" s="237"/>
      <c r="M568" s="237"/>
      <c r="N568" s="237"/>
      <c r="P568" s="238"/>
      <c r="Q568" s="238"/>
      <c r="S568" s="237"/>
      <c r="T568" s="237"/>
      <c r="W568" s="237"/>
      <c r="X568" s="237"/>
      <c r="AB568" s="239"/>
    </row>
    <row r="569" spans="2:28" s="188" customFormat="1" x14ac:dyDescent="0.2">
      <c r="B569" s="190"/>
      <c r="C569" s="190"/>
      <c r="G569" s="237"/>
      <c r="H569" s="237"/>
      <c r="L569" s="237"/>
      <c r="M569" s="237"/>
      <c r="N569" s="237"/>
      <c r="P569" s="238"/>
      <c r="Q569" s="238"/>
      <c r="S569" s="237"/>
      <c r="T569" s="237"/>
      <c r="W569" s="237"/>
      <c r="X569" s="237"/>
      <c r="AB569" s="239"/>
    </row>
    <row r="570" spans="2:28" s="188" customFormat="1" x14ac:dyDescent="0.2">
      <c r="B570" s="190"/>
      <c r="C570" s="190"/>
      <c r="G570" s="237"/>
      <c r="H570" s="237"/>
      <c r="L570" s="237"/>
      <c r="M570" s="237"/>
      <c r="N570" s="237"/>
      <c r="P570" s="238"/>
      <c r="Q570" s="238"/>
      <c r="S570" s="237"/>
      <c r="T570" s="237"/>
      <c r="W570" s="237"/>
      <c r="X570" s="237"/>
      <c r="AB570" s="239"/>
    </row>
    <row r="571" spans="2:28" s="188" customFormat="1" x14ac:dyDescent="0.2">
      <c r="B571" s="190"/>
      <c r="C571" s="190"/>
      <c r="G571" s="237"/>
      <c r="H571" s="237"/>
      <c r="L571" s="237"/>
      <c r="M571" s="237"/>
      <c r="N571" s="237"/>
      <c r="P571" s="238"/>
      <c r="Q571" s="238"/>
      <c r="S571" s="237"/>
      <c r="T571" s="237"/>
      <c r="W571" s="237"/>
      <c r="X571" s="237"/>
      <c r="AB571" s="239"/>
    </row>
    <row r="572" spans="2:28" s="188" customFormat="1" x14ac:dyDescent="0.2">
      <c r="B572" s="190"/>
      <c r="C572" s="190"/>
      <c r="G572" s="237"/>
      <c r="H572" s="237"/>
      <c r="L572" s="237"/>
      <c r="M572" s="237"/>
      <c r="N572" s="237"/>
      <c r="P572" s="238"/>
      <c r="Q572" s="238"/>
      <c r="S572" s="237"/>
      <c r="T572" s="237"/>
      <c r="W572" s="237"/>
      <c r="X572" s="237"/>
      <c r="AB572" s="239"/>
    </row>
    <row r="573" spans="2:28" s="188" customFormat="1" x14ac:dyDescent="0.2">
      <c r="B573" s="190"/>
      <c r="C573" s="190"/>
      <c r="G573" s="237"/>
      <c r="H573" s="237"/>
      <c r="L573" s="237"/>
      <c r="M573" s="237"/>
      <c r="N573" s="237"/>
      <c r="P573" s="238"/>
      <c r="Q573" s="238"/>
      <c r="S573" s="237"/>
      <c r="T573" s="237"/>
      <c r="W573" s="237"/>
      <c r="X573" s="237"/>
      <c r="AB573" s="239"/>
    </row>
    <row r="574" spans="2:28" s="188" customFormat="1" x14ac:dyDescent="0.2">
      <c r="B574" s="190"/>
      <c r="C574" s="190"/>
      <c r="G574" s="237"/>
      <c r="H574" s="237"/>
      <c r="L574" s="237"/>
      <c r="M574" s="237"/>
      <c r="N574" s="237"/>
      <c r="P574" s="238"/>
      <c r="Q574" s="238"/>
      <c r="S574" s="237"/>
      <c r="T574" s="237"/>
      <c r="W574" s="237"/>
      <c r="X574" s="237"/>
      <c r="AB574" s="239"/>
    </row>
    <row r="575" spans="2:28" s="188" customFormat="1" x14ac:dyDescent="0.2">
      <c r="B575" s="190"/>
      <c r="C575" s="190"/>
      <c r="G575" s="237"/>
      <c r="H575" s="237"/>
      <c r="L575" s="237"/>
      <c r="M575" s="237"/>
      <c r="N575" s="237"/>
      <c r="P575" s="238"/>
      <c r="Q575" s="238"/>
      <c r="S575" s="237"/>
      <c r="T575" s="237"/>
      <c r="W575" s="237"/>
      <c r="X575" s="237"/>
      <c r="AB575" s="239"/>
    </row>
    <row r="576" spans="2:28" s="188" customFormat="1" x14ac:dyDescent="0.2">
      <c r="B576" s="190"/>
      <c r="C576" s="190"/>
      <c r="G576" s="237"/>
      <c r="H576" s="237"/>
      <c r="L576" s="237"/>
      <c r="M576" s="237"/>
      <c r="N576" s="237"/>
      <c r="P576" s="238"/>
      <c r="Q576" s="238"/>
      <c r="S576" s="237"/>
      <c r="T576" s="237"/>
      <c r="W576" s="237"/>
      <c r="X576" s="237"/>
      <c r="AB576" s="239"/>
    </row>
    <row r="577" spans="2:28" s="188" customFormat="1" x14ac:dyDescent="0.2">
      <c r="B577" s="190"/>
      <c r="C577" s="190"/>
      <c r="G577" s="237"/>
      <c r="H577" s="237"/>
      <c r="L577" s="237"/>
      <c r="M577" s="237"/>
      <c r="N577" s="237"/>
      <c r="P577" s="238"/>
      <c r="Q577" s="238"/>
      <c r="S577" s="237"/>
      <c r="T577" s="237"/>
      <c r="W577" s="237"/>
      <c r="X577" s="237"/>
      <c r="AB577" s="239"/>
    </row>
    <row r="578" spans="2:28" s="188" customFormat="1" x14ac:dyDescent="0.2">
      <c r="B578" s="190"/>
      <c r="C578" s="190"/>
      <c r="G578" s="237"/>
      <c r="H578" s="237"/>
      <c r="L578" s="237"/>
      <c r="M578" s="237"/>
      <c r="N578" s="237"/>
      <c r="P578" s="238"/>
      <c r="Q578" s="238"/>
      <c r="S578" s="237"/>
      <c r="T578" s="237"/>
      <c r="W578" s="237"/>
      <c r="X578" s="237"/>
      <c r="AB578" s="239"/>
    </row>
    <row r="579" spans="2:28" s="188" customFormat="1" x14ac:dyDescent="0.2">
      <c r="B579" s="190"/>
      <c r="C579" s="190"/>
      <c r="G579" s="237"/>
      <c r="H579" s="237"/>
      <c r="L579" s="237"/>
      <c r="M579" s="237"/>
      <c r="N579" s="237"/>
      <c r="P579" s="238"/>
      <c r="Q579" s="238"/>
      <c r="S579" s="237"/>
      <c r="T579" s="237"/>
      <c r="W579" s="237"/>
      <c r="X579" s="237"/>
      <c r="AB579" s="239"/>
    </row>
    <row r="580" spans="2:28" s="188" customFormat="1" x14ac:dyDescent="0.2">
      <c r="B580" s="190"/>
      <c r="C580" s="190"/>
      <c r="G580" s="237"/>
      <c r="H580" s="237"/>
      <c r="L580" s="237"/>
      <c r="M580" s="237"/>
      <c r="N580" s="237"/>
      <c r="P580" s="238"/>
      <c r="Q580" s="238"/>
      <c r="S580" s="237"/>
      <c r="T580" s="237"/>
      <c r="W580" s="237"/>
      <c r="X580" s="237"/>
      <c r="AB580" s="239"/>
    </row>
    <row r="581" spans="2:28" s="188" customFormat="1" x14ac:dyDescent="0.2">
      <c r="B581" s="190"/>
      <c r="C581" s="190"/>
      <c r="G581" s="237"/>
      <c r="H581" s="237"/>
      <c r="L581" s="237"/>
      <c r="M581" s="237"/>
      <c r="N581" s="237"/>
      <c r="P581" s="238"/>
      <c r="Q581" s="238"/>
      <c r="S581" s="237"/>
      <c r="T581" s="237"/>
      <c r="W581" s="237"/>
      <c r="X581" s="237"/>
      <c r="AB581" s="239"/>
    </row>
    <row r="582" spans="2:28" s="188" customFormat="1" x14ac:dyDescent="0.2">
      <c r="B582" s="190"/>
      <c r="C582" s="190"/>
      <c r="G582" s="237"/>
      <c r="H582" s="237"/>
      <c r="L582" s="237"/>
      <c r="M582" s="237"/>
      <c r="N582" s="237"/>
      <c r="P582" s="238"/>
      <c r="Q582" s="238"/>
      <c r="S582" s="237"/>
      <c r="T582" s="237"/>
      <c r="W582" s="237"/>
      <c r="X582" s="237"/>
      <c r="AB582" s="239"/>
    </row>
    <row r="583" spans="2:28" s="188" customFormat="1" x14ac:dyDescent="0.2">
      <c r="B583" s="190"/>
      <c r="C583" s="190"/>
      <c r="G583" s="237"/>
      <c r="H583" s="237"/>
      <c r="L583" s="237"/>
      <c r="M583" s="237"/>
      <c r="N583" s="237"/>
      <c r="P583" s="238"/>
      <c r="Q583" s="238"/>
      <c r="S583" s="237"/>
      <c r="T583" s="237"/>
      <c r="W583" s="237"/>
      <c r="X583" s="237"/>
      <c r="AB583" s="239"/>
    </row>
    <row r="584" spans="2:28" s="188" customFormat="1" x14ac:dyDescent="0.2">
      <c r="B584" s="190"/>
      <c r="C584" s="190"/>
      <c r="G584" s="237"/>
      <c r="H584" s="237"/>
      <c r="L584" s="237"/>
      <c r="M584" s="237"/>
      <c r="N584" s="237"/>
      <c r="P584" s="238"/>
      <c r="Q584" s="238"/>
      <c r="S584" s="237"/>
      <c r="T584" s="237"/>
      <c r="W584" s="237"/>
      <c r="X584" s="237"/>
      <c r="AB584" s="239"/>
    </row>
    <row r="585" spans="2:28" s="188" customFormat="1" x14ac:dyDescent="0.2">
      <c r="B585" s="190"/>
      <c r="C585" s="190"/>
      <c r="G585" s="237"/>
      <c r="H585" s="237"/>
      <c r="L585" s="237"/>
      <c r="M585" s="237"/>
      <c r="N585" s="237"/>
      <c r="P585" s="238"/>
      <c r="Q585" s="238"/>
      <c r="S585" s="237"/>
      <c r="T585" s="237"/>
      <c r="W585" s="237"/>
      <c r="X585" s="237"/>
      <c r="AB585" s="239"/>
    </row>
    <row r="586" spans="2:28" s="188" customFormat="1" x14ac:dyDescent="0.2">
      <c r="B586" s="190"/>
      <c r="C586" s="190"/>
      <c r="G586" s="237"/>
      <c r="H586" s="237"/>
      <c r="L586" s="237"/>
      <c r="M586" s="237"/>
      <c r="N586" s="237"/>
      <c r="P586" s="238"/>
      <c r="Q586" s="238"/>
      <c r="S586" s="237"/>
      <c r="T586" s="237"/>
      <c r="W586" s="237"/>
      <c r="X586" s="237"/>
      <c r="AB586" s="239"/>
    </row>
    <row r="587" spans="2:28" s="188" customFormat="1" x14ac:dyDescent="0.2">
      <c r="B587" s="190"/>
      <c r="C587" s="190"/>
      <c r="G587" s="237"/>
      <c r="H587" s="237"/>
      <c r="L587" s="237"/>
      <c r="M587" s="237"/>
      <c r="N587" s="237"/>
      <c r="P587" s="238"/>
      <c r="Q587" s="238"/>
      <c r="S587" s="237"/>
      <c r="T587" s="237"/>
      <c r="W587" s="237"/>
      <c r="X587" s="237"/>
      <c r="AB587" s="239"/>
    </row>
    <row r="588" spans="2:28" s="188" customFormat="1" x14ac:dyDescent="0.2">
      <c r="B588" s="190"/>
      <c r="C588" s="190"/>
      <c r="G588" s="237"/>
      <c r="H588" s="237"/>
      <c r="L588" s="237"/>
      <c r="M588" s="237"/>
      <c r="N588" s="237"/>
      <c r="P588" s="238"/>
      <c r="Q588" s="238"/>
      <c r="S588" s="237"/>
      <c r="T588" s="237"/>
      <c r="W588" s="237"/>
      <c r="X588" s="237"/>
      <c r="AB588" s="239"/>
    </row>
    <row r="589" spans="2:28" s="188" customFormat="1" x14ac:dyDescent="0.2">
      <c r="B589" s="190"/>
      <c r="C589" s="190"/>
      <c r="G589" s="237"/>
      <c r="H589" s="237"/>
      <c r="L589" s="237"/>
      <c r="M589" s="237"/>
      <c r="N589" s="237"/>
      <c r="P589" s="238"/>
      <c r="Q589" s="238"/>
      <c r="S589" s="237"/>
      <c r="T589" s="237"/>
      <c r="W589" s="237"/>
      <c r="X589" s="237"/>
      <c r="AB589" s="239"/>
    </row>
    <row r="590" spans="2:28" s="188" customFormat="1" x14ac:dyDescent="0.2">
      <c r="B590" s="190"/>
      <c r="C590" s="190"/>
      <c r="G590" s="237"/>
      <c r="H590" s="237"/>
      <c r="L590" s="237"/>
      <c r="M590" s="237"/>
      <c r="N590" s="237"/>
      <c r="P590" s="238"/>
      <c r="Q590" s="238"/>
      <c r="S590" s="237"/>
      <c r="T590" s="237"/>
      <c r="W590" s="237"/>
      <c r="X590" s="237"/>
      <c r="AB590" s="239"/>
    </row>
    <row r="591" spans="2:28" s="188" customFormat="1" x14ac:dyDescent="0.2">
      <c r="B591" s="190"/>
      <c r="C591" s="190"/>
      <c r="G591" s="237"/>
      <c r="H591" s="237"/>
      <c r="L591" s="237"/>
      <c r="M591" s="237"/>
      <c r="N591" s="237"/>
      <c r="P591" s="238"/>
      <c r="Q591" s="238"/>
      <c r="S591" s="237"/>
      <c r="T591" s="237"/>
      <c r="W591" s="237"/>
      <c r="X591" s="237"/>
      <c r="AB591" s="239"/>
    </row>
    <row r="592" spans="2:28" s="188" customFormat="1" x14ac:dyDescent="0.2">
      <c r="B592" s="190"/>
      <c r="C592" s="190"/>
      <c r="G592" s="237"/>
      <c r="H592" s="237"/>
      <c r="L592" s="237"/>
      <c r="M592" s="237"/>
      <c r="N592" s="237"/>
      <c r="P592" s="238"/>
      <c r="Q592" s="238"/>
      <c r="S592" s="237"/>
      <c r="T592" s="237"/>
      <c r="W592" s="237"/>
      <c r="X592" s="237"/>
      <c r="AB592" s="239"/>
    </row>
    <row r="593" spans="2:28" s="188" customFormat="1" x14ac:dyDescent="0.2">
      <c r="B593" s="190"/>
      <c r="C593" s="190"/>
      <c r="G593" s="237"/>
      <c r="H593" s="237"/>
      <c r="L593" s="237"/>
      <c r="M593" s="237"/>
      <c r="N593" s="237"/>
      <c r="P593" s="238"/>
      <c r="Q593" s="238"/>
      <c r="S593" s="237"/>
      <c r="T593" s="237"/>
      <c r="W593" s="237"/>
      <c r="X593" s="237"/>
      <c r="AB593" s="239"/>
    </row>
    <row r="594" spans="2:28" s="188" customFormat="1" x14ac:dyDescent="0.2">
      <c r="B594" s="190"/>
      <c r="C594" s="190"/>
      <c r="G594" s="237"/>
      <c r="H594" s="237"/>
      <c r="L594" s="237"/>
      <c r="M594" s="237"/>
      <c r="N594" s="237"/>
      <c r="P594" s="238"/>
      <c r="Q594" s="238"/>
      <c r="S594" s="237"/>
      <c r="T594" s="237"/>
      <c r="W594" s="237"/>
      <c r="X594" s="237"/>
      <c r="AB594" s="239"/>
    </row>
    <row r="595" spans="2:28" s="188" customFormat="1" x14ac:dyDescent="0.2">
      <c r="B595" s="190"/>
      <c r="C595" s="190"/>
      <c r="G595" s="237"/>
      <c r="H595" s="237"/>
      <c r="L595" s="237"/>
      <c r="M595" s="237"/>
      <c r="N595" s="237"/>
      <c r="P595" s="238"/>
      <c r="Q595" s="238"/>
      <c r="S595" s="237"/>
      <c r="T595" s="237"/>
      <c r="W595" s="237"/>
      <c r="X595" s="237"/>
      <c r="AB595" s="239"/>
    </row>
    <row r="596" spans="2:28" s="188" customFormat="1" x14ac:dyDescent="0.2">
      <c r="B596" s="190"/>
      <c r="C596" s="190"/>
      <c r="G596" s="237"/>
      <c r="H596" s="237"/>
      <c r="L596" s="237"/>
      <c r="M596" s="237"/>
      <c r="N596" s="237"/>
      <c r="P596" s="238"/>
      <c r="Q596" s="238"/>
      <c r="S596" s="237"/>
      <c r="T596" s="237"/>
      <c r="W596" s="237"/>
      <c r="X596" s="237"/>
      <c r="AB596" s="239"/>
    </row>
    <row r="597" spans="2:28" s="188" customFormat="1" x14ac:dyDescent="0.2">
      <c r="B597" s="190"/>
      <c r="C597" s="190"/>
      <c r="G597" s="237"/>
      <c r="H597" s="237"/>
      <c r="L597" s="237"/>
      <c r="M597" s="237"/>
      <c r="N597" s="237"/>
      <c r="P597" s="238"/>
      <c r="Q597" s="238"/>
      <c r="S597" s="237"/>
      <c r="T597" s="237"/>
      <c r="W597" s="237"/>
      <c r="X597" s="237"/>
      <c r="AB597" s="239"/>
    </row>
    <row r="598" spans="2:28" s="188" customFormat="1" x14ac:dyDescent="0.2">
      <c r="B598" s="190"/>
      <c r="C598" s="190"/>
      <c r="G598" s="237"/>
      <c r="H598" s="237"/>
      <c r="L598" s="237"/>
      <c r="M598" s="237"/>
      <c r="N598" s="237"/>
      <c r="P598" s="238"/>
      <c r="Q598" s="238"/>
      <c r="S598" s="237"/>
      <c r="T598" s="237"/>
      <c r="W598" s="237"/>
      <c r="X598" s="237"/>
      <c r="AB598" s="239"/>
    </row>
    <row r="599" spans="2:28" s="188" customFormat="1" x14ac:dyDescent="0.2">
      <c r="B599" s="190"/>
      <c r="C599" s="190"/>
      <c r="G599" s="237"/>
      <c r="H599" s="237"/>
      <c r="L599" s="237"/>
      <c r="M599" s="237"/>
      <c r="N599" s="237"/>
      <c r="P599" s="238"/>
      <c r="Q599" s="238"/>
      <c r="S599" s="237"/>
      <c r="T599" s="237"/>
      <c r="W599" s="237"/>
      <c r="X599" s="237"/>
      <c r="AB599" s="239"/>
    </row>
    <row r="600" spans="2:28" s="188" customFormat="1" x14ac:dyDescent="0.2">
      <c r="B600" s="190"/>
      <c r="C600" s="190"/>
      <c r="G600" s="237"/>
      <c r="H600" s="237"/>
      <c r="L600" s="237"/>
      <c r="M600" s="237"/>
      <c r="N600" s="237"/>
      <c r="P600" s="238"/>
      <c r="Q600" s="238"/>
      <c r="S600" s="237"/>
      <c r="T600" s="237"/>
      <c r="W600" s="237"/>
      <c r="X600" s="237"/>
      <c r="AB600" s="239"/>
    </row>
    <row r="601" spans="2:28" s="188" customFormat="1" x14ac:dyDescent="0.2">
      <c r="B601" s="190"/>
      <c r="C601" s="190"/>
      <c r="G601" s="237"/>
      <c r="H601" s="237"/>
      <c r="L601" s="237"/>
      <c r="M601" s="237"/>
      <c r="N601" s="237"/>
      <c r="P601" s="238"/>
      <c r="Q601" s="238"/>
      <c r="S601" s="237"/>
      <c r="T601" s="237"/>
      <c r="W601" s="237"/>
      <c r="X601" s="237"/>
      <c r="AB601" s="239"/>
    </row>
    <row r="602" spans="2:28" s="188" customFormat="1" x14ac:dyDescent="0.2">
      <c r="B602" s="190"/>
      <c r="C602" s="190"/>
      <c r="G602" s="237"/>
      <c r="H602" s="237"/>
      <c r="L602" s="237"/>
      <c r="M602" s="237"/>
      <c r="N602" s="237"/>
      <c r="P602" s="238"/>
      <c r="Q602" s="238"/>
      <c r="S602" s="237"/>
      <c r="T602" s="237"/>
      <c r="W602" s="237"/>
      <c r="X602" s="237"/>
      <c r="AB602" s="239"/>
    </row>
    <row r="603" spans="2:28" s="188" customFormat="1" x14ac:dyDescent="0.2">
      <c r="B603" s="190"/>
      <c r="C603" s="190"/>
      <c r="G603" s="237"/>
      <c r="H603" s="237"/>
      <c r="L603" s="237"/>
      <c r="M603" s="237"/>
      <c r="N603" s="237"/>
      <c r="P603" s="238"/>
      <c r="Q603" s="238"/>
      <c r="S603" s="237"/>
      <c r="T603" s="237"/>
      <c r="W603" s="237"/>
      <c r="X603" s="237"/>
      <c r="AB603" s="239"/>
    </row>
    <row r="604" spans="2:28" s="188" customFormat="1" x14ac:dyDescent="0.2">
      <c r="B604" s="190"/>
      <c r="C604" s="190"/>
      <c r="G604" s="237"/>
      <c r="H604" s="237"/>
      <c r="L604" s="237"/>
      <c r="M604" s="237"/>
      <c r="N604" s="237"/>
      <c r="P604" s="238"/>
      <c r="Q604" s="238"/>
      <c r="S604" s="237"/>
      <c r="T604" s="237"/>
      <c r="W604" s="237"/>
      <c r="X604" s="237"/>
      <c r="AB604" s="239"/>
    </row>
    <row r="605" spans="2:28" s="188" customFormat="1" x14ac:dyDescent="0.2">
      <c r="B605" s="190"/>
      <c r="C605" s="190"/>
      <c r="G605" s="237"/>
      <c r="H605" s="237"/>
      <c r="L605" s="237"/>
      <c r="M605" s="237"/>
      <c r="N605" s="237"/>
      <c r="P605" s="238"/>
      <c r="Q605" s="238"/>
      <c r="S605" s="237"/>
      <c r="T605" s="237"/>
      <c r="W605" s="237"/>
      <c r="X605" s="237"/>
      <c r="AB605" s="239"/>
    </row>
    <row r="606" spans="2:28" s="188" customFormat="1" x14ac:dyDescent="0.2">
      <c r="B606" s="190"/>
      <c r="C606" s="190"/>
      <c r="G606" s="237"/>
      <c r="H606" s="237"/>
      <c r="L606" s="237"/>
      <c r="M606" s="237"/>
      <c r="N606" s="237"/>
      <c r="P606" s="238"/>
      <c r="Q606" s="238"/>
      <c r="S606" s="237"/>
      <c r="T606" s="237"/>
      <c r="W606" s="237"/>
      <c r="X606" s="237"/>
      <c r="AB606" s="239"/>
    </row>
    <row r="607" spans="2:28" s="188" customFormat="1" x14ac:dyDescent="0.2">
      <c r="B607" s="190"/>
      <c r="C607" s="190"/>
      <c r="G607" s="237"/>
      <c r="H607" s="237"/>
      <c r="L607" s="237"/>
      <c r="M607" s="237"/>
      <c r="N607" s="237"/>
      <c r="P607" s="238"/>
      <c r="Q607" s="238"/>
      <c r="S607" s="237"/>
      <c r="T607" s="237"/>
      <c r="W607" s="237"/>
      <c r="X607" s="237"/>
      <c r="AB607" s="239"/>
    </row>
    <row r="608" spans="2:28" s="188" customFormat="1" x14ac:dyDescent="0.2">
      <c r="B608" s="190"/>
      <c r="C608" s="190"/>
      <c r="G608" s="237"/>
      <c r="H608" s="237"/>
      <c r="L608" s="237"/>
      <c r="M608" s="237"/>
      <c r="N608" s="237"/>
      <c r="P608" s="238"/>
      <c r="Q608" s="238"/>
      <c r="S608" s="237"/>
      <c r="T608" s="237"/>
      <c r="W608" s="237"/>
      <c r="X608" s="237"/>
      <c r="AB608" s="239"/>
    </row>
    <row r="609" spans="2:28" s="188" customFormat="1" x14ac:dyDescent="0.2">
      <c r="B609" s="190"/>
      <c r="C609" s="190"/>
      <c r="G609" s="237"/>
      <c r="H609" s="237"/>
      <c r="L609" s="237"/>
      <c r="M609" s="237"/>
      <c r="N609" s="237"/>
      <c r="P609" s="238"/>
      <c r="Q609" s="238"/>
      <c r="S609" s="237"/>
      <c r="T609" s="237"/>
      <c r="W609" s="237"/>
      <c r="X609" s="237"/>
      <c r="AB609" s="239"/>
    </row>
    <row r="610" spans="2:28" s="188" customFormat="1" x14ac:dyDescent="0.2">
      <c r="B610" s="190"/>
      <c r="C610" s="190"/>
      <c r="G610" s="237"/>
      <c r="H610" s="237"/>
      <c r="L610" s="237"/>
      <c r="M610" s="237"/>
      <c r="N610" s="237"/>
      <c r="P610" s="238"/>
      <c r="Q610" s="238"/>
      <c r="S610" s="237"/>
      <c r="T610" s="237"/>
      <c r="W610" s="237"/>
      <c r="X610" s="237"/>
      <c r="AB610" s="239"/>
    </row>
    <row r="611" spans="2:28" s="188" customFormat="1" x14ac:dyDescent="0.2">
      <c r="B611" s="190"/>
      <c r="C611" s="190"/>
      <c r="G611" s="237"/>
      <c r="H611" s="237"/>
      <c r="L611" s="237"/>
      <c r="M611" s="237"/>
      <c r="N611" s="237"/>
      <c r="P611" s="238"/>
      <c r="Q611" s="238"/>
      <c r="S611" s="237"/>
      <c r="T611" s="237"/>
      <c r="W611" s="237"/>
      <c r="X611" s="237"/>
      <c r="AB611" s="239"/>
    </row>
    <row r="612" spans="2:28" s="188" customFormat="1" x14ac:dyDescent="0.2">
      <c r="B612" s="190"/>
      <c r="C612" s="190"/>
      <c r="G612" s="237"/>
      <c r="H612" s="237"/>
      <c r="L612" s="237"/>
      <c r="M612" s="237"/>
      <c r="N612" s="237"/>
      <c r="P612" s="238"/>
      <c r="Q612" s="238"/>
      <c r="S612" s="237"/>
      <c r="T612" s="237"/>
      <c r="W612" s="237"/>
      <c r="X612" s="237"/>
      <c r="AB612" s="239"/>
    </row>
    <row r="613" spans="2:28" s="188" customFormat="1" x14ac:dyDescent="0.2">
      <c r="B613" s="190"/>
      <c r="C613" s="190"/>
      <c r="G613" s="237"/>
      <c r="H613" s="237"/>
      <c r="L613" s="237"/>
      <c r="M613" s="237"/>
      <c r="N613" s="237"/>
      <c r="P613" s="238"/>
      <c r="Q613" s="238"/>
      <c r="S613" s="237"/>
      <c r="T613" s="237"/>
      <c r="W613" s="237"/>
      <c r="X613" s="237"/>
      <c r="AB613" s="239"/>
    </row>
    <row r="614" spans="2:28" s="188" customFormat="1" x14ac:dyDescent="0.2">
      <c r="B614" s="190"/>
      <c r="C614" s="190"/>
      <c r="G614" s="237"/>
      <c r="H614" s="237"/>
      <c r="L614" s="237"/>
      <c r="M614" s="237"/>
      <c r="N614" s="237"/>
      <c r="P614" s="238"/>
      <c r="Q614" s="238"/>
      <c r="S614" s="237"/>
      <c r="T614" s="237"/>
      <c r="W614" s="237"/>
      <c r="X614" s="237"/>
      <c r="AB614" s="239"/>
    </row>
    <row r="615" spans="2:28" s="188" customFormat="1" x14ac:dyDescent="0.2">
      <c r="B615" s="190"/>
      <c r="C615" s="190"/>
      <c r="G615" s="237"/>
      <c r="H615" s="237"/>
      <c r="L615" s="237"/>
      <c r="M615" s="237"/>
      <c r="N615" s="237"/>
      <c r="P615" s="238"/>
      <c r="Q615" s="238"/>
      <c r="S615" s="237"/>
      <c r="T615" s="237"/>
      <c r="W615" s="237"/>
      <c r="X615" s="237"/>
      <c r="AB615" s="239"/>
    </row>
    <row r="616" spans="2:28" s="188" customFormat="1" x14ac:dyDescent="0.2">
      <c r="B616" s="190"/>
      <c r="C616" s="190"/>
      <c r="G616" s="237"/>
      <c r="H616" s="237"/>
      <c r="L616" s="237"/>
      <c r="M616" s="237"/>
      <c r="N616" s="237"/>
      <c r="P616" s="238"/>
      <c r="Q616" s="238"/>
      <c r="S616" s="237"/>
      <c r="T616" s="237"/>
      <c r="W616" s="237"/>
      <c r="X616" s="237"/>
      <c r="AB616" s="239"/>
    </row>
    <row r="617" spans="2:28" s="188" customFormat="1" x14ac:dyDescent="0.2">
      <c r="B617" s="190"/>
      <c r="C617" s="190"/>
      <c r="G617" s="237"/>
      <c r="H617" s="237"/>
      <c r="L617" s="237"/>
      <c r="M617" s="237"/>
      <c r="N617" s="237"/>
      <c r="P617" s="238"/>
      <c r="Q617" s="238"/>
      <c r="S617" s="237"/>
      <c r="T617" s="237"/>
      <c r="W617" s="237"/>
      <c r="X617" s="237"/>
      <c r="AB617" s="239"/>
    </row>
    <row r="618" spans="2:28" s="188" customFormat="1" x14ac:dyDescent="0.2">
      <c r="B618" s="190"/>
      <c r="C618" s="190"/>
      <c r="G618" s="237"/>
      <c r="H618" s="237"/>
      <c r="L618" s="237"/>
      <c r="M618" s="237"/>
      <c r="N618" s="237"/>
      <c r="P618" s="238"/>
      <c r="Q618" s="238"/>
      <c r="S618" s="237"/>
      <c r="T618" s="237"/>
      <c r="W618" s="237"/>
      <c r="X618" s="237"/>
      <c r="AB618" s="239"/>
    </row>
    <row r="619" spans="2:28" s="188" customFormat="1" x14ac:dyDescent="0.2">
      <c r="B619" s="190"/>
      <c r="C619" s="190"/>
      <c r="G619" s="237"/>
      <c r="H619" s="237"/>
      <c r="L619" s="237"/>
      <c r="M619" s="237"/>
      <c r="N619" s="237"/>
      <c r="P619" s="238"/>
      <c r="Q619" s="238"/>
      <c r="S619" s="237"/>
      <c r="T619" s="237"/>
      <c r="W619" s="237"/>
      <c r="X619" s="237"/>
      <c r="AB619" s="239"/>
    </row>
    <row r="620" spans="2:28" s="188" customFormat="1" x14ac:dyDescent="0.2">
      <c r="B620" s="190"/>
      <c r="C620" s="190"/>
      <c r="G620" s="237"/>
      <c r="H620" s="237"/>
      <c r="L620" s="237"/>
      <c r="M620" s="237"/>
      <c r="N620" s="237"/>
      <c r="P620" s="238"/>
      <c r="Q620" s="238"/>
      <c r="S620" s="237"/>
      <c r="T620" s="237"/>
      <c r="W620" s="237"/>
      <c r="X620" s="237"/>
      <c r="AB620" s="239"/>
    </row>
    <row r="621" spans="2:28" s="188" customFormat="1" x14ac:dyDescent="0.2">
      <c r="B621" s="190"/>
      <c r="C621" s="190"/>
      <c r="G621" s="237"/>
      <c r="H621" s="237"/>
      <c r="L621" s="237"/>
      <c r="M621" s="237"/>
      <c r="N621" s="237"/>
      <c r="P621" s="238"/>
      <c r="Q621" s="238"/>
      <c r="S621" s="237"/>
      <c r="T621" s="237"/>
      <c r="W621" s="237"/>
      <c r="X621" s="237"/>
      <c r="AB621" s="239"/>
    </row>
    <row r="622" spans="2:28" s="188" customFormat="1" x14ac:dyDescent="0.2">
      <c r="B622" s="190"/>
      <c r="C622" s="190"/>
      <c r="G622" s="237"/>
      <c r="H622" s="237"/>
      <c r="L622" s="237"/>
      <c r="M622" s="237"/>
      <c r="N622" s="237"/>
      <c r="P622" s="238"/>
      <c r="Q622" s="238"/>
      <c r="S622" s="237"/>
      <c r="T622" s="237"/>
      <c r="W622" s="237"/>
      <c r="X622" s="237"/>
      <c r="AB622" s="239"/>
    </row>
    <row r="623" spans="2:28" s="188" customFormat="1" x14ac:dyDescent="0.2">
      <c r="B623" s="190"/>
      <c r="C623" s="190"/>
      <c r="G623" s="237"/>
      <c r="H623" s="237"/>
      <c r="L623" s="237"/>
      <c r="M623" s="237"/>
      <c r="N623" s="237"/>
      <c r="P623" s="238"/>
      <c r="Q623" s="238"/>
      <c r="S623" s="237"/>
      <c r="T623" s="237"/>
      <c r="W623" s="237"/>
      <c r="X623" s="237"/>
      <c r="AB623" s="239"/>
    </row>
    <row r="624" spans="2:28" s="188" customFormat="1" x14ac:dyDescent="0.2">
      <c r="B624" s="190"/>
      <c r="C624" s="190"/>
      <c r="G624" s="237"/>
      <c r="H624" s="237"/>
      <c r="L624" s="237"/>
      <c r="M624" s="237"/>
      <c r="N624" s="237"/>
      <c r="P624" s="238"/>
      <c r="Q624" s="238"/>
      <c r="S624" s="237"/>
      <c r="T624" s="237"/>
      <c r="W624" s="237"/>
      <c r="X624" s="237"/>
      <c r="AB624" s="239"/>
    </row>
    <row r="625" spans="2:28" s="188" customFormat="1" x14ac:dyDescent="0.2">
      <c r="B625" s="190"/>
      <c r="C625" s="190"/>
      <c r="G625" s="237"/>
      <c r="H625" s="237"/>
      <c r="L625" s="237"/>
      <c r="M625" s="237"/>
      <c r="N625" s="237"/>
      <c r="P625" s="238"/>
      <c r="Q625" s="238"/>
      <c r="S625" s="237"/>
      <c r="T625" s="237"/>
      <c r="W625" s="237"/>
      <c r="X625" s="237"/>
      <c r="AB625" s="239"/>
    </row>
    <row r="626" spans="2:28" s="188" customFormat="1" x14ac:dyDescent="0.2">
      <c r="B626" s="190"/>
      <c r="C626" s="190"/>
      <c r="G626" s="237"/>
      <c r="H626" s="237"/>
      <c r="L626" s="237"/>
      <c r="M626" s="237"/>
      <c r="N626" s="237"/>
      <c r="P626" s="238"/>
      <c r="Q626" s="238"/>
      <c r="S626" s="237"/>
      <c r="T626" s="237"/>
      <c r="W626" s="237"/>
      <c r="X626" s="237"/>
      <c r="AB626" s="239"/>
    </row>
    <row r="627" spans="2:28" s="188" customFormat="1" x14ac:dyDescent="0.2">
      <c r="B627" s="190"/>
      <c r="C627" s="190"/>
      <c r="G627" s="237"/>
      <c r="H627" s="237"/>
      <c r="L627" s="237"/>
      <c r="M627" s="237"/>
      <c r="N627" s="237"/>
      <c r="P627" s="238"/>
      <c r="Q627" s="238"/>
      <c r="S627" s="237"/>
      <c r="T627" s="237"/>
      <c r="W627" s="237"/>
      <c r="X627" s="237"/>
      <c r="AB627" s="239"/>
    </row>
    <row r="628" spans="2:28" s="188" customFormat="1" x14ac:dyDescent="0.2">
      <c r="B628" s="190"/>
      <c r="C628" s="190"/>
      <c r="G628" s="237"/>
      <c r="H628" s="237"/>
      <c r="L628" s="237"/>
      <c r="M628" s="237"/>
      <c r="N628" s="237"/>
      <c r="P628" s="238"/>
      <c r="Q628" s="238"/>
      <c r="S628" s="237"/>
      <c r="T628" s="237"/>
      <c r="W628" s="237"/>
      <c r="X628" s="237"/>
      <c r="AB628" s="239"/>
    </row>
    <row r="629" spans="2:28" s="188" customFormat="1" x14ac:dyDescent="0.2">
      <c r="B629" s="190"/>
      <c r="C629" s="190"/>
      <c r="G629" s="237"/>
      <c r="H629" s="237"/>
      <c r="L629" s="237"/>
      <c r="M629" s="237"/>
      <c r="N629" s="237"/>
      <c r="P629" s="238"/>
      <c r="Q629" s="238"/>
      <c r="S629" s="237"/>
      <c r="T629" s="237"/>
      <c r="W629" s="237"/>
      <c r="X629" s="237"/>
      <c r="AB629" s="239"/>
    </row>
    <row r="630" spans="2:28" s="188" customFormat="1" x14ac:dyDescent="0.2">
      <c r="B630" s="190"/>
      <c r="C630" s="190"/>
      <c r="G630" s="237"/>
      <c r="H630" s="237"/>
      <c r="L630" s="237"/>
      <c r="M630" s="237"/>
      <c r="N630" s="237"/>
      <c r="P630" s="238"/>
      <c r="Q630" s="238"/>
      <c r="S630" s="237"/>
      <c r="T630" s="237"/>
      <c r="W630" s="237"/>
      <c r="X630" s="237"/>
      <c r="AB630" s="239"/>
    </row>
    <row r="631" spans="2:28" s="188" customFormat="1" x14ac:dyDescent="0.2">
      <c r="B631" s="190"/>
      <c r="C631" s="190"/>
      <c r="G631" s="237"/>
      <c r="H631" s="237"/>
      <c r="L631" s="237"/>
      <c r="M631" s="237"/>
      <c r="N631" s="237"/>
      <c r="P631" s="238"/>
      <c r="Q631" s="238"/>
      <c r="S631" s="237"/>
      <c r="T631" s="237"/>
      <c r="W631" s="237"/>
      <c r="X631" s="237"/>
      <c r="AB631" s="239"/>
    </row>
    <row r="632" spans="2:28" s="188" customFormat="1" x14ac:dyDescent="0.2">
      <c r="B632" s="190"/>
      <c r="C632" s="190"/>
      <c r="G632" s="237"/>
      <c r="H632" s="237"/>
      <c r="L632" s="237"/>
      <c r="M632" s="237"/>
      <c r="N632" s="237"/>
      <c r="P632" s="238"/>
      <c r="Q632" s="238"/>
      <c r="S632" s="237"/>
      <c r="T632" s="237"/>
      <c r="W632" s="237"/>
      <c r="X632" s="237"/>
      <c r="AB632" s="239"/>
    </row>
    <row r="633" spans="2:28" s="188" customFormat="1" x14ac:dyDescent="0.2">
      <c r="B633" s="190"/>
      <c r="C633" s="190"/>
      <c r="G633" s="237"/>
      <c r="H633" s="237"/>
      <c r="L633" s="237"/>
      <c r="M633" s="237"/>
      <c r="N633" s="237"/>
      <c r="P633" s="238"/>
      <c r="Q633" s="238"/>
      <c r="S633" s="237"/>
      <c r="T633" s="237"/>
      <c r="W633" s="237"/>
      <c r="X633" s="237"/>
      <c r="AB633" s="239"/>
    </row>
    <row r="634" spans="2:28" s="188" customFormat="1" x14ac:dyDescent="0.2">
      <c r="B634" s="190"/>
      <c r="C634" s="190"/>
      <c r="G634" s="237"/>
      <c r="H634" s="237"/>
      <c r="L634" s="237"/>
      <c r="M634" s="237"/>
      <c r="N634" s="237"/>
      <c r="P634" s="238"/>
      <c r="Q634" s="238"/>
      <c r="S634" s="237"/>
      <c r="T634" s="237"/>
      <c r="W634" s="237"/>
      <c r="X634" s="237"/>
      <c r="AB634" s="239"/>
    </row>
    <row r="635" spans="2:28" s="188" customFormat="1" x14ac:dyDescent="0.2">
      <c r="B635" s="190"/>
      <c r="C635" s="190"/>
      <c r="G635" s="237"/>
      <c r="H635" s="237"/>
      <c r="L635" s="237"/>
      <c r="M635" s="237"/>
      <c r="N635" s="237"/>
      <c r="P635" s="238"/>
      <c r="Q635" s="238"/>
      <c r="S635" s="237"/>
      <c r="T635" s="237"/>
      <c r="W635" s="237"/>
      <c r="X635" s="237"/>
      <c r="AB635" s="239"/>
    </row>
    <row r="636" spans="2:28" s="188" customFormat="1" x14ac:dyDescent="0.2">
      <c r="B636" s="190"/>
      <c r="C636" s="190"/>
      <c r="G636" s="237"/>
      <c r="H636" s="237"/>
      <c r="L636" s="237"/>
      <c r="M636" s="237"/>
      <c r="N636" s="237"/>
      <c r="P636" s="238"/>
      <c r="Q636" s="238"/>
      <c r="S636" s="237"/>
      <c r="T636" s="237"/>
      <c r="W636" s="237"/>
      <c r="X636" s="237"/>
      <c r="AB636" s="239"/>
    </row>
    <row r="637" spans="2:28" s="188" customFormat="1" x14ac:dyDescent="0.2">
      <c r="B637" s="190"/>
      <c r="C637" s="190"/>
      <c r="G637" s="237"/>
      <c r="H637" s="237"/>
      <c r="L637" s="237"/>
      <c r="M637" s="237"/>
      <c r="N637" s="237"/>
      <c r="P637" s="238"/>
      <c r="Q637" s="238"/>
      <c r="S637" s="237"/>
      <c r="T637" s="237"/>
      <c r="W637" s="237"/>
      <c r="X637" s="237"/>
      <c r="AB637" s="239"/>
    </row>
    <row r="638" spans="2:28" s="188" customFormat="1" x14ac:dyDescent="0.2">
      <c r="B638" s="190"/>
      <c r="C638" s="190"/>
      <c r="G638" s="237"/>
      <c r="H638" s="237"/>
      <c r="L638" s="237"/>
      <c r="M638" s="237"/>
      <c r="N638" s="237"/>
      <c r="P638" s="238"/>
      <c r="Q638" s="238"/>
      <c r="S638" s="237"/>
      <c r="T638" s="237"/>
      <c r="W638" s="237"/>
      <c r="X638" s="237"/>
      <c r="AB638" s="239"/>
    </row>
    <row r="639" spans="2:28" s="188" customFormat="1" x14ac:dyDescent="0.2">
      <c r="B639" s="190"/>
      <c r="C639" s="190"/>
      <c r="G639" s="237"/>
      <c r="H639" s="237"/>
      <c r="L639" s="237"/>
      <c r="M639" s="237"/>
      <c r="N639" s="237"/>
      <c r="P639" s="238"/>
      <c r="Q639" s="238"/>
      <c r="S639" s="237"/>
      <c r="T639" s="237"/>
      <c r="W639" s="237"/>
      <c r="X639" s="237"/>
      <c r="AB639" s="239"/>
    </row>
    <row r="640" spans="2:28" s="188" customFormat="1" x14ac:dyDescent="0.2">
      <c r="B640" s="190"/>
      <c r="C640" s="190"/>
      <c r="G640" s="237"/>
      <c r="H640" s="237"/>
      <c r="L640" s="237"/>
      <c r="M640" s="237"/>
      <c r="N640" s="237"/>
      <c r="P640" s="238"/>
      <c r="Q640" s="238"/>
      <c r="S640" s="237"/>
      <c r="T640" s="237"/>
      <c r="W640" s="237"/>
      <c r="X640" s="237"/>
      <c r="AB640" s="239"/>
    </row>
    <row r="641" spans="2:28" s="188" customFormat="1" x14ac:dyDescent="0.2">
      <c r="B641" s="190"/>
      <c r="C641" s="190"/>
      <c r="G641" s="237"/>
      <c r="H641" s="237"/>
      <c r="L641" s="237"/>
      <c r="M641" s="237"/>
      <c r="N641" s="237"/>
      <c r="P641" s="238"/>
      <c r="Q641" s="238"/>
      <c r="S641" s="237"/>
      <c r="T641" s="237"/>
      <c r="W641" s="237"/>
      <c r="X641" s="237"/>
      <c r="AB641" s="239"/>
    </row>
    <row r="642" spans="2:28" s="188" customFormat="1" x14ac:dyDescent="0.2">
      <c r="B642" s="190"/>
      <c r="C642" s="190"/>
      <c r="G642" s="237"/>
      <c r="H642" s="237"/>
      <c r="L642" s="237"/>
      <c r="M642" s="237"/>
      <c r="N642" s="237"/>
      <c r="P642" s="238"/>
      <c r="Q642" s="238"/>
      <c r="S642" s="237"/>
      <c r="T642" s="237"/>
      <c r="W642" s="237"/>
      <c r="X642" s="237"/>
      <c r="AB642" s="239"/>
    </row>
    <row r="643" spans="2:28" s="188" customFormat="1" x14ac:dyDescent="0.2">
      <c r="B643" s="190"/>
      <c r="C643" s="190"/>
      <c r="G643" s="237"/>
      <c r="H643" s="237"/>
      <c r="L643" s="237"/>
      <c r="M643" s="237"/>
      <c r="N643" s="237"/>
      <c r="P643" s="238"/>
      <c r="Q643" s="238"/>
      <c r="S643" s="237"/>
      <c r="T643" s="237"/>
      <c r="W643" s="237"/>
      <c r="X643" s="237"/>
      <c r="AB643" s="239"/>
    </row>
    <row r="644" spans="2:28" s="188" customFormat="1" x14ac:dyDescent="0.2">
      <c r="B644" s="190"/>
      <c r="C644" s="190"/>
      <c r="G644" s="237"/>
      <c r="H644" s="237"/>
      <c r="L644" s="237"/>
      <c r="M644" s="237"/>
      <c r="N644" s="237"/>
      <c r="P644" s="238"/>
      <c r="Q644" s="238"/>
      <c r="S644" s="237"/>
      <c r="T644" s="237"/>
      <c r="W644" s="237"/>
      <c r="X644" s="237"/>
      <c r="AB644" s="239"/>
    </row>
    <row r="645" spans="2:28" s="188" customFormat="1" x14ac:dyDescent="0.2">
      <c r="B645" s="190"/>
      <c r="C645" s="190"/>
      <c r="G645" s="237"/>
      <c r="H645" s="237"/>
      <c r="L645" s="237"/>
      <c r="M645" s="237"/>
      <c r="N645" s="237"/>
      <c r="P645" s="238"/>
      <c r="Q645" s="238"/>
      <c r="S645" s="237"/>
      <c r="T645" s="237"/>
      <c r="W645" s="237"/>
      <c r="X645" s="237"/>
      <c r="AB645" s="239"/>
    </row>
    <row r="646" spans="2:28" s="188" customFormat="1" x14ac:dyDescent="0.2">
      <c r="B646" s="190"/>
      <c r="C646" s="190"/>
      <c r="G646" s="237"/>
      <c r="H646" s="237"/>
      <c r="L646" s="237"/>
      <c r="M646" s="237"/>
      <c r="N646" s="237"/>
      <c r="P646" s="238"/>
      <c r="Q646" s="238"/>
      <c r="S646" s="237"/>
      <c r="T646" s="237"/>
      <c r="W646" s="237"/>
      <c r="X646" s="237"/>
      <c r="AB646" s="239"/>
    </row>
    <row r="647" spans="2:28" s="188" customFormat="1" x14ac:dyDescent="0.2">
      <c r="B647" s="190"/>
      <c r="C647" s="190"/>
      <c r="G647" s="237"/>
      <c r="H647" s="237"/>
      <c r="L647" s="237"/>
      <c r="M647" s="237"/>
      <c r="N647" s="237"/>
      <c r="P647" s="238"/>
      <c r="Q647" s="238"/>
      <c r="S647" s="237"/>
      <c r="T647" s="237"/>
      <c r="W647" s="237"/>
      <c r="X647" s="237"/>
      <c r="AB647" s="239"/>
    </row>
    <row r="648" spans="2:28" s="188" customFormat="1" x14ac:dyDescent="0.2">
      <c r="B648" s="190"/>
      <c r="C648" s="190"/>
      <c r="G648" s="237"/>
      <c r="H648" s="237"/>
      <c r="L648" s="237"/>
      <c r="M648" s="237"/>
      <c r="N648" s="237"/>
      <c r="P648" s="238"/>
      <c r="Q648" s="238"/>
      <c r="S648" s="237"/>
      <c r="T648" s="237"/>
      <c r="W648" s="237"/>
      <c r="X648" s="237"/>
      <c r="AB648" s="239"/>
    </row>
    <row r="649" spans="2:28" s="188" customFormat="1" x14ac:dyDescent="0.2">
      <c r="B649" s="190"/>
      <c r="C649" s="190"/>
      <c r="G649" s="237"/>
      <c r="H649" s="237"/>
      <c r="L649" s="237"/>
      <c r="M649" s="237"/>
      <c r="N649" s="237"/>
      <c r="P649" s="238"/>
      <c r="Q649" s="238"/>
      <c r="S649" s="237"/>
      <c r="T649" s="237"/>
      <c r="W649" s="237"/>
      <c r="X649" s="237"/>
      <c r="AB649" s="239"/>
    </row>
    <row r="650" spans="2:28" s="188" customFormat="1" x14ac:dyDescent="0.2">
      <c r="B650" s="190"/>
      <c r="C650" s="190"/>
      <c r="G650" s="237"/>
      <c r="H650" s="237"/>
      <c r="L650" s="237"/>
      <c r="M650" s="237"/>
      <c r="N650" s="237"/>
      <c r="P650" s="238"/>
      <c r="Q650" s="238"/>
      <c r="S650" s="237"/>
      <c r="T650" s="237"/>
      <c r="W650" s="237"/>
      <c r="X650" s="237"/>
      <c r="AB650" s="239"/>
    </row>
    <row r="651" spans="2:28" s="188" customFormat="1" x14ac:dyDescent="0.2">
      <c r="B651" s="190"/>
      <c r="C651" s="190"/>
      <c r="G651" s="237"/>
      <c r="H651" s="237"/>
      <c r="L651" s="237"/>
      <c r="M651" s="237"/>
      <c r="N651" s="237"/>
      <c r="P651" s="238"/>
      <c r="Q651" s="238"/>
      <c r="S651" s="237"/>
      <c r="T651" s="237"/>
      <c r="W651" s="237"/>
      <c r="X651" s="237"/>
      <c r="AB651" s="239"/>
    </row>
    <row r="652" spans="2:28" s="188" customFormat="1" x14ac:dyDescent="0.2">
      <c r="B652" s="190"/>
      <c r="C652" s="190"/>
      <c r="G652" s="237"/>
      <c r="H652" s="237"/>
      <c r="L652" s="237"/>
      <c r="M652" s="237"/>
      <c r="N652" s="237"/>
      <c r="P652" s="238"/>
      <c r="Q652" s="238"/>
      <c r="S652" s="237"/>
      <c r="T652" s="237"/>
      <c r="W652" s="237"/>
      <c r="X652" s="237"/>
      <c r="AB652" s="239"/>
    </row>
    <row r="653" spans="2:28" s="188" customFormat="1" x14ac:dyDescent="0.2">
      <c r="B653" s="190"/>
      <c r="C653" s="190"/>
      <c r="G653" s="237"/>
      <c r="H653" s="237"/>
      <c r="L653" s="237"/>
      <c r="M653" s="237"/>
      <c r="N653" s="237"/>
      <c r="P653" s="238"/>
      <c r="Q653" s="238"/>
      <c r="S653" s="237"/>
      <c r="T653" s="237"/>
      <c r="W653" s="237"/>
      <c r="X653" s="237"/>
      <c r="AB653" s="239"/>
    </row>
    <row r="654" spans="2:28" s="188" customFormat="1" x14ac:dyDescent="0.2">
      <c r="B654" s="190"/>
      <c r="C654" s="190"/>
      <c r="G654" s="237"/>
      <c r="H654" s="237"/>
      <c r="L654" s="237"/>
      <c r="M654" s="237"/>
      <c r="N654" s="237"/>
      <c r="P654" s="238"/>
      <c r="Q654" s="238"/>
      <c r="S654" s="237"/>
      <c r="T654" s="237"/>
      <c r="W654" s="237"/>
      <c r="X654" s="237"/>
      <c r="AB654" s="239"/>
    </row>
    <row r="655" spans="2:28" s="188" customFormat="1" x14ac:dyDescent="0.2">
      <c r="B655" s="190"/>
      <c r="C655" s="190"/>
      <c r="G655" s="237"/>
      <c r="H655" s="237"/>
      <c r="L655" s="237"/>
      <c r="M655" s="237"/>
      <c r="N655" s="237"/>
      <c r="P655" s="238"/>
      <c r="Q655" s="238"/>
      <c r="S655" s="237"/>
      <c r="T655" s="237"/>
      <c r="W655" s="237"/>
      <c r="X655" s="237"/>
      <c r="AB655" s="239"/>
    </row>
    <row r="656" spans="2:28" s="188" customFormat="1" x14ac:dyDescent="0.2">
      <c r="B656" s="190"/>
      <c r="C656" s="190"/>
      <c r="G656" s="237"/>
      <c r="H656" s="237"/>
      <c r="L656" s="237"/>
      <c r="M656" s="237"/>
      <c r="N656" s="237"/>
      <c r="P656" s="238"/>
      <c r="Q656" s="238"/>
      <c r="S656" s="237"/>
      <c r="T656" s="237"/>
      <c r="W656" s="237"/>
      <c r="X656" s="237"/>
      <c r="AB656" s="239"/>
    </row>
    <row r="657" spans="2:28" s="188" customFormat="1" x14ac:dyDescent="0.2">
      <c r="B657" s="190"/>
      <c r="C657" s="190"/>
      <c r="G657" s="237"/>
      <c r="H657" s="237"/>
      <c r="L657" s="237"/>
      <c r="M657" s="237"/>
      <c r="N657" s="237"/>
      <c r="P657" s="238"/>
      <c r="Q657" s="238"/>
      <c r="S657" s="237"/>
      <c r="T657" s="237"/>
      <c r="W657" s="237"/>
      <c r="X657" s="237"/>
      <c r="AB657" s="239"/>
    </row>
    <row r="658" spans="2:28" s="188" customFormat="1" x14ac:dyDescent="0.2">
      <c r="B658" s="190"/>
      <c r="C658" s="190"/>
      <c r="G658" s="237"/>
      <c r="H658" s="237"/>
      <c r="L658" s="237"/>
      <c r="M658" s="237"/>
      <c r="N658" s="237"/>
      <c r="P658" s="238"/>
      <c r="Q658" s="238"/>
      <c r="S658" s="237"/>
      <c r="T658" s="237"/>
      <c r="W658" s="237"/>
      <c r="X658" s="237"/>
      <c r="AB658" s="239"/>
    </row>
    <row r="659" spans="2:28" s="188" customFormat="1" x14ac:dyDescent="0.2">
      <c r="B659" s="190"/>
      <c r="C659" s="190"/>
      <c r="G659" s="237"/>
      <c r="H659" s="237"/>
      <c r="L659" s="237"/>
      <c r="M659" s="237"/>
      <c r="N659" s="237"/>
      <c r="P659" s="238"/>
      <c r="Q659" s="238"/>
      <c r="S659" s="237"/>
      <c r="T659" s="237"/>
      <c r="W659" s="237"/>
      <c r="X659" s="237"/>
      <c r="AB659" s="239"/>
    </row>
    <row r="660" spans="2:28" s="188" customFormat="1" x14ac:dyDescent="0.2">
      <c r="B660" s="190"/>
      <c r="C660" s="190"/>
      <c r="G660" s="237"/>
      <c r="H660" s="237"/>
      <c r="L660" s="237"/>
      <c r="M660" s="237"/>
      <c r="N660" s="237"/>
      <c r="P660" s="238"/>
      <c r="Q660" s="238"/>
      <c r="S660" s="237"/>
      <c r="T660" s="237"/>
      <c r="W660" s="237"/>
      <c r="X660" s="237"/>
      <c r="AB660" s="239"/>
    </row>
    <row r="661" spans="2:28" s="188" customFormat="1" x14ac:dyDescent="0.2">
      <c r="B661" s="190"/>
      <c r="C661" s="190"/>
      <c r="G661" s="237"/>
      <c r="H661" s="237"/>
      <c r="L661" s="237"/>
      <c r="M661" s="237"/>
      <c r="N661" s="237"/>
      <c r="P661" s="238"/>
      <c r="Q661" s="238"/>
      <c r="S661" s="237"/>
      <c r="T661" s="237"/>
      <c r="W661" s="237"/>
      <c r="X661" s="237"/>
      <c r="AB661" s="239"/>
    </row>
    <row r="662" spans="2:28" s="188" customFormat="1" x14ac:dyDescent="0.2">
      <c r="B662" s="190"/>
      <c r="C662" s="190"/>
      <c r="G662" s="237"/>
      <c r="H662" s="237"/>
      <c r="L662" s="237"/>
      <c r="M662" s="237"/>
      <c r="N662" s="237"/>
      <c r="P662" s="238"/>
      <c r="Q662" s="238"/>
      <c r="S662" s="237"/>
      <c r="T662" s="237"/>
      <c r="W662" s="237"/>
      <c r="X662" s="237"/>
      <c r="AB662" s="239"/>
    </row>
    <row r="663" spans="2:28" s="188" customFormat="1" x14ac:dyDescent="0.2">
      <c r="B663" s="190"/>
      <c r="C663" s="190"/>
      <c r="G663" s="237"/>
      <c r="H663" s="237"/>
      <c r="L663" s="237"/>
      <c r="M663" s="237"/>
      <c r="N663" s="237"/>
      <c r="P663" s="238"/>
      <c r="Q663" s="238"/>
      <c r="S663" s="237"/>
      <c r="T663" s="237"/>
      <c r="W663" s="237"/>
      <c r="X663" s="237"/>
      <c r="AB663" s="239"/>
    </row>
    <row r="664" spans="2:28" s="188" customFormat="1" x14ac:dyDescent="0.2">
      <c r="B664" s="190"/>
      <c r="C664" s="190"/>
      <c r="G664" s="237"/>
      <c r="H664" s="237"/>
      <c r="L664" s="237"/>
      <c r="M664" s="237"/>
      <c r="N664" s="237"/>
      <c r="P664" s="238"/>
      <c r="Q664" s="238"/>
      <c r="S664" s="237"/>
      <c r="T664" s="237"/>
      <c r="W664" s="237"/>
      <c r="X664" s="237"/>
      <c r="AB664" s="239"/>
    </row>
    <row r="665" spans="2:28" s="188" customFormat="1" x14ac:dyDescent="0.2">
      <c r="B665" s="190"/>
      <c r="C665" s="190"/>
      <c r="G665" s="237"/>
      <c r="H665" s="237"/>
      <c r="L665" s="237"/>
      <c r="M665" s="237"/>
      <c r="N665" s="237"/>
      <c r="P665" s="238"/>
      <c r="Q665" s="238"/>
      <c r="S665" s="237"/>
      <c r="T665" s="237"/>
      <c r="W665" s="237"/>
      <c r="X665" s="237"/>
      <c r="AB665" s="239"/>
    </row>
    <row r="666" spans="2:28" s="188" customFormat="1" x14ac:dyDescent="0.2">
      <c r="B666" s="190"/>
      <c r="C666" s="190"/>
      <c r="G666" s="237"/>
      <c r="H666" s="237"/>
      <c r="L666" s="237"/>
      <c r="M666" s="237"/>
      <c r="N666" s="237"/>
      <c r="P666" s="238"/>
      <c r="Q666" s="238"/>
      <c r="S666" s="237"/>
      <c r="T666" s="237"/>
      <c r="W666" s="237"/>
      <c r="X666" s="237"/>
      <c r="AB666" s="239"/>
    </row>
    <row r="667" spans="2:28" s="188" customFormat="1" x14ac:dyDescent="0.2">
      <c r="B667" s="190"/>
      <c r="C667" s="190"/>
      <c r="G667" s="237"/>
      <c r="H667" s="237"/>
      <c r="L667" s="237"/>
      <c r="M667" s="237"/>
      <c r="N667" s="237"/>
      <c r="P667" s="238"/>
      <c r="Q667" s="238"/>
      <c r="S667" s="237"/>
      <c r="T667" s="237"/>
      <c r="W667" s="237"/>
      <c r="X667" s="237"/>
      <c r="AB667" s="239"/>
    </row>
    <row r="668" spans="2:28" s="188" customFormat="1" x14ac:dyDescent="0.2">
      <c r="B668" s="190"/>
      <c r="C668" s="190"/>
      <c r="G668" s="237"/>
      <c r="H668" s="237"/>
      <c r="L668" s="237"/>
      <c r="M668" s="237"/>
      <c r="N668" s="237"/>
      <c r="P668" s="238"/>
      <c r="Q668" s="238"/>
      <c r="S668" s="237"/>
      <c r="T668" s="237"/>
      <c r="W668" s="237"/>
      <c r="X668" s="237"/>
      <c r="AB668" s="239"/>
    </row>
    <row r="669" spans="2:28" s="188" customFormat="1" x14ac:dyDescent="0.2">
      <c r="B669" s="190"/>
      <c r="C669" s="190"/>
      <c r="G669" s="237"/>
      <c r="H669" s="237"/>
      <c r="L669" s="237"/>
      <c r="M669" s="237"/>
      <c r="N669" s="237"/>
      <c r="P669" s="238"/>
      <c r="Q669" s="238"/>
      <c r="S669" s="237"/>
      <c r="T669" s="237"/>
      <c r="W669" s="237"/>
      <c r="X669" s="237"/>
      <c r="AB669" s="239"/>
    </row>
    <row r="670" spans="2:28" s="188" customFormat="1" x14ac:dyDescent="0.2">
      <c r="B670" s="190"/>
      <c r="C670" s="190"/>
      <c r="G670" s="237"/>
      <c r="H670" s="237"/>
      <c r="L670" s="237"/>
      <c r="M670" s="237"/>
      <c r="N670" s="237"/>
      <c r="P670" s="238"/>
      <c r="Q670" s="238"/>
      <c r="S670" s="237"/>
      <c r="T670" s="237"/>
      <c r="W670" s="237"/>
      <c r="X670" s="237"/>
      <c r="AB670" s="239"/>
    </row>
    <row r="671" spans="2:28" s="188" customFormat="1" x14ac:dyDescent="0.2">
      <c r="B671" s="190"/>
      <c r="C671" s="190"/>
      <c r="G671" s="237"/>
      <c r="H671" s="237"/>
      <c r="L671" s="237"/>
      <c r="M671" s="237"/>
      <c r="N671" s="237"/>
      <c r="P671" s="238"/>
      <c r="Q671" s="238"/>
      <c r="S671" s="237"/>
      <c r="T671" s="237"/>
      <c r="W671" s="237"/>
      <c r="X671" s="237"/>
      <c r="AB671" s="239"/>
    </row>
    <row r="672" spans="2:28" s="188" customFormat="1" x14ac:dyDescent="0.2">
      <c r="B672" s="190"/>
      <c r="C672" s="190"/>
      <c r="G672" s="237"/>
      <c r="H672" s="237"/>
      <c r="L672" s="237"/>
      <c r="M672" s="237"/>
      <c r="N672" s="237"/>
      <c r="P672" s="238"/>
      <c r="Q672" s="238"/>
      <c r="S672" s="237"/>
      <c r="T672" s="237"/>
      <c r="W672" s="237"/>
      <c r="X672" s="237"/>
      <c r="AB672" s="239"/>
    </row>
    <row r="673" spans="2:28" s="188" customFormat="1" x14ac:dyDescent="0.2">
      <c r="B673" s="190"/>
      <c r="C673" s="190"/>
      <c r="G673" s="237"/>
      <c r="H673" s="237"/>
      <c r="L673" s="237"/>
      <c r="M673" s="237"/>
      <c r="N673" s="237"/>
      <c r="P673" s="238"/>
      <c r="Q673" s="238"/>
      <c r="S673" s="237"/>
      <c r="T673" s="237"/>
      <c r="W673" s="237"/>
      <c r="X673" s="237"/>
      <c r="AB673" s="239"/>
    </row>
    <row r="674" spans="2:28" s="188" customFormat="1" x14ac:dyDescent="0.2">
      <c r="B674" s="190"/>
      <c r="C674" s="190"/>
      <c r="G674" s="237"/>
      <c r="H674" s="237"/>
      <c r="L674" s="237"/>
      <c r="M674" s="237"/>
      <c r="N674" s="237"/>
      <c r="P674" s="238"/>
      <c r="Q674" s="238"/>
      <c r="S674" s="237"/>
      <c r="T674" s="237"/>
      <c r="W674" s="237"/>
      <c r="X674" s="237"/>
      <c r="AB674" s="239"/>
    </row>
    <row r="675" spans="2:28" s="188" customFormat="1" x14ac:dyDescent="0.2">
      <c r="B675" s="190"/>
      <c r="C675" s="190"/>
      <c r="G675" s="237"/>
      <c r="H675" s="237"/>
      <c r="L675" s="237"/>
      <c r="M675" s="237"/>
      <c r="N675" s="237"/>
      <c r="P675" s="238"/>
      <c r="Q675" s="238"/>
      <c r="S675" s="237"/>
      <c r="T675" s="237"/>
      <c r="W675" s="237"/>
      <c r="X675" s="237"/>
      <c r="AB675" s="239"/>
    </row>
    <row r="676" spans="2:28" s="188" customFormat="1" x14ac:dyDescent="0.2">
      <c r="B676" s="190"/>
      <c r="C676" s="190"/>
      <c r="G676" s="237"/>
      <c r="H676" s="237"/>
      <c r="L676" s="237"/>
      <c r="M676" s="237"/>
      <c r="N676" s="237"/>
      <c r="P676" s="238"/>
      <c r="Q676" s="238"/>
      <c r="S676" s="237"/>
      <c r="T676" s="237"/>
      <c r="W676" s="237"/>
      <c r="X676" s="237"/>
      <c r="AB676" s="239"/>
    </row>
    <row r="677" spans="2:28" s="188" customFormat="1" x14ac:dyDescent="0.2">
      <c r="B677" s="190"/>
      <c r="C677" s="190"/>
      <c r="G677" s="237"/>
      <c r="H677" s="237"/>
      <c r="L677" s="237"/>
      <c r="M677" s="237"/>
      <c r="N677" s="237"/>
      <c r="P677" s="238"/>
      <c r="Q677" s="238"/>
      <c r="S677" s="237"/>
      <c r="T677" s="237"/>
      <c r="W677" s="237"/>
      <c r="X677" s="237"/>
      <c r="AB677" s="239"/>
    </row>
    <row r="678" spans="2:28" s="188" customFormat="1" x14ac:dyDescent="0.2">
      <c r="B678" s="190"/>
      <c r="C678" s="190"/>
      <c r="G678" s="237"/>
      <c r="H678" s="237"/>
      <c r="L678" s="237"/>
      <c r="M678" s="237"/>
      <c r="N678" s="237"/>
      <c r="P678" s="238"/>
      <c r="Q678" s="238"/>
      <c r="S678" s="237"/>
      <c r="T678" s="237"/>
      <c r="W678" s="237"/>
      <c r="X678" s="237"/>
      <c r="AB678" s="239"/>
    </row>
    <row r="679" spans="2:28" s="188" customFormat="1" x14ac:dyDescent="0.2">
      <c r="B679" s="190"/>
      <c r="C679" s="190"/>
      <c r="G679" s="237"/>
      <c r="H679" s="237"/>
      <c r="L679" s="237"/>
      <c r="M679" s="237"/>
      <c r="N679" s="237"/>
      <c r="P679" s="238"/>
      <c r="Q679" s="238"/>
      <c r="S679" s="237"/>
      <c r="T679" s="237"/>
      <c r="W679" s="237"/>
      <c r="X679" s="237"/>
      <c r="AB679" s="239"/>
    </row>
    <row r="680" spans="2:28" s="188" customFormat="1" x14ac:dyDescent="0.2">
      <c r="B680" s="190"/>
      <c r="C680" s="190"/>
      <c r="G680" s="237"/>
      <c r="H680" s="237"/>
      <c r="L680" s="237"/>
      <c r="M680" s="237"/>
      <c r="N680" s="237"/>
      <c r="P680" s="238"/>
      <c r="Q680" s="238"/>
      <c r="S680" s="237"/>
      <c r="T680" s="237"/>
      <c r="W680" s="237"/>
      <c r="X680" s="237"/>
      <c r="AB680" s="239"/>
    </row>
    <row r="681" spans="2:28" s="188" customFormat="1" x14ac:dyDescent="0.2">
      <c r="B681" s="190"/>
      <c r="C681" s="190"/>
      <c r="G681" s="237"/>
      <c r="H681" s="237"/>
      <c r="L681" s="237"/>
      <c r="M681" s="237"/>
      <c r="N681" s="237"/>
      <c r="P681" s="238"/>
      <c r="Q681" s="238"/>
      <c r="S681" s="237"/>
      <c r="T681" s="237"/>
      <c r="W681" s="237"/>
      <c r="X681" s="237"/>
      <c r="AB681" s="239"/>
    </row>
    <row r="682" spans="2:28" s="188" customFormat="1" x14ac:dyDescent="0.2">
      <c r="B682" s="190"/>
      <c r="C682" s="190"/>
      <c r="G682" s="237"/>
      <c r="H682" s="237"/>
      <c r="L682" s="237"/>
      <c r="M682" s="237"/>
      <c r="N682" s="237"/>
      <c r="P682" s="238"/>
      <c r="Q682" s="238"/>
      <c r="S682" s="237"/>
      <c r="T682" s="237"/>
      <c r="W682" s="237"/>
      <c r="X682" s="237"/>
      <c r="AB682" s="239"/>
    </row>
    <row r="683" spans="2:28" s="188" customFormat="1" x14ac:dyDescent="0.2">
      <c r="B683" s="190"/>
      <c r="C683" s="190"/>
      <c r="G683" s="237"/>
      <c r="H683" s="237"/>
      <c r="L683" s="237"/>
      <c r="M683" s="237"/>
      <c r="N683" s="237"/>
      <c r="P683" s="238"/>
      <c r="Q683" s="238"/>
      <c r="S683" s="237"/>
      <c r="T683" s="237"/>
      <c r="W683" s="237"/>
      <c r="X683" s="237"/>
      <c r="AB683" s="239"/>
    </row>
    <row r="684" spans="2:28" s="188" customFormat="1" x14ac:dyDescent="0.2">
      <c r="B684" s="190"/>
      <c r="C684" s="190"/>
      <c r="G684" s="237"/>
      <c r="H684" s="237"/>
      <c r="L684" s="237"/>
      <c r="M684" s="237"/>
      <c r="N684" s="237"/>
      <c r="P684" s="238"/>
      <c r="Q684" s="238"/>
      <c r="S684" s="237"/>
      <c r="T684" s="237"/>
      <c r="W684" s="237"/>
      <c r="X684" s="237"/>
      <c r="AB684" s="239"/>
    </row>
    <row r="685" spans="2:28" s="188" customFormat="1" x14ac:dyDescent="0.2">
      <c r="B685" s="190"/>
      <c r="C685" s="190"/>
      <c r="G685" s="237"/>
      <c r="H685" s="237"/>
      <c r="L685" s="237"/>
      <c r="M685" s="237"/>
      <c r="N685" s="237"/>
      <c r="P685" s="238"/>
      <c r="Q685" s="238"/>
      <c r="S685" s="237"/>
      <c r="T685" s="237"/>
      <c r="W685" s="237"/>
      <c r="X685" s="237"/>
      <c r="AB685" s="239"/>
    </row>
    <row r="686" spans="2:28" s="188" customFormat="1" x14ac:dyDescent="0.2">
      <c r="B686" s="190"/>
      <c r="C686" s="190"/>
      <c r="G686" s="237"/>
      <c r="H686" s="237"/>
      <c r="L686" s="237"/>
      <c r="M686" s="237"/>
      <c r="N686" s="237"/>
      <c r="P686" s="238"/>
      <c r="Q686" s="238"/>
      <c r="S686" s="237"/>
      <c r="T686" s="237"/>
      <c r="W686" s="237"/>
      <c r="X686" s="237"/>
      <c r="AB686" s="239"/>
    </row>
    <row r="687" spans="2:28" s="188" customFormat="1" x14ac:dyDescent="0.2">
      <c r="B687" s="190"/>
      <c r="C687" s="190"/>
      <c r="G687" s="237"/>
      <c r="H687" s="237"/>
      <c r="L687" s="237"/>
      <c r="M687" s="237"/>
      <c r="N687" s="237"/>
      <c r="P687" s="238"/>
      <c r="Q687" s="238"/>
      <c r="S687" s="237"/>
      <c r="T687" s="237"/>
      <c r="W687" s="237"/>
      <c r="X687" s="237"/>
      <c r="AB687" s="239"/>
    </row>
    <row r="688" spans="2:28" s="188" customFormat="1" x14ac:dyDescent="0.2">
      <c r="B688" s="190"/>
      <c r="C688" s="190"/>
      <c r="G688" s="237"/>
      <c r="H688" s="237"/>
      <c r="L688" s="237"/>
      <c r="M688" s="237"/>
      <c r="N688" s="237"/>
      <c r="P688" s="238"/>
      <c r="Q688" s="238"/>
      <c r="S688" s="237"/>
      <c r="T688" s="237"/>
      <c r="W688" s="237"/>
      <c r="X688" s="237"/>
      <c r="AB688" s="239"/>
    </row>
    <row r="689" spans="2:28" s="188" customFormat="1" x14ac:dyDescent="0.2">
      <c r="B689" s="190"/>
      <c r="C689" s="190"/>
      <c r="G689" s="237"/>
      <c r="H689" s="237"/>
      <c r="L689" s="237"/>
      <c r="M689" s="237"/>
      <c r="N689" s="237"/>
      <c r="P689" s="238"/>
      <c r="Q689" s="238"/>
      <c r="S689" s="237"/>
      <c r="T689" s="237"/>
      <c r="W689" s="237"/>
      <c r="X689" s="237"/>
      <c r="AB689" s="239"/>
    </row>
    <row r="690" spans="2:28" s="188" customFormat="1" x14ac:dyDescent="0.2">
      <c r="B690" s="190"/>
      <c r="C690" s="190"/>
      <c r="G690" s="237"/>
      <c r="H690" s="237"/>
      <c r="L690" s="237"/>
      <c r="M690" s="237"/>
      <c r="N690" s="237"/>
      <c r="P690" s="238"/>
      <c r="Q690" s="238"/>
      <c r="S690" s="237"/>
      <c r="T690" s="237"/>
      <c r="W690" s="237"/>
      <c r="X690" s="237"/>
      <c r="AB690" s="239"/>
    </row>
    <row r="691" spans="2:28" s="188" customFormat="1" x14ac:dyDescent="0.2">
      <c r="B691" s="190"/>
      <c r="C691" s="190"/>
      <c r="G691" s="237"/>
      <c r="H691" s="237"/>
      <c r="L691" s="237"/>
      <c r="M691" s="237"/>
      <c r="N691" s="237"/>
      <c r="P691" s="238"/>
      <c r="Q691" s="238"/>
      <c r="S691" s="237"/>
      <c r="T691" s="237"/>
      <c r="W691" s="237"/>
      <c r="X691" s="237"/>
      <c r="AB691" s="239"/>
    </row>
    <row r="692" spans="2:28" s="188" customFormat="1" x14ac:dyDescent="0.2">
      <c r="B692" s="190"/>
      <c r="C692" s="190"/>
      <c r="G692" s="237"/>
      <c r="H692" s="237"/>
      <c r="L692" s="237"/>
      <c r="M692" s="237"/>
      <c r="N692" s="237"/>
      <c r="P692" s="238"/>
      <c r="Q692" s="238"/>
      <c r="S692" s="237"/>
      <c r="T692" s="237"/>
      <c r="W692" s="237"/>
      <c r="X692" s="237"/>
      <c r="AB692" s="239"/>
    </row>
    <row r="693" spans="2:28" s="188" customFormat="1" x14ac:dyDescent="0.2">
      <c r="B693" s="190"/>
      <c r="C693" s="190"/>
      <c r="G693" s="237"/>
      <c r="H693" s="237"/>
      <c r="L693" s="237"/>
      <c r="M693" s="237"/>
      <c r="N693" s="237"/>
      <c r="P693" s="238"/>
      <c r="Q693" s="238"/>
      <c r="S693" s="237"/>
      <c r="T693" s="237"/>
      <c r="W693" s="237"/>
      <c r="X693" s="237"/>
      <c r="AB693" s="239"/>
    </row>
    <row r="694" spans="2:28" s="188" customFormat="1" x14ac:dyDescent="0.2">
      <c r="B694" s="190"/>
      <c r="C694" s="190"/>
      <c r="G694" s="237"/>
      <c r="H694" s="237"/>
      <c r="L694" s="237"/>
      <c r="M694" s="237"/>
      <c r="N694" s="237"/>
      <c r="P694" s="238"/>
      <c r="Q694" s="238"/>
      <c r="S694" s="237"/>
      <c r="T694" s="237"/>
      <c r="W694" s="237"/>
      <c r="X694" s="237"/>
      <c r="AB694" s="239"/>
    </row>
    <row r="695" spans="2:28" s="188" customFormat="1" x14ac:dyDescent="0.2">
      <c r="B695" s="190"/>
      <c r="C695" s="190"/>
      <c r="G695" s="237"/>
      <c r="H695" s="237"/>
      <c r="L695" s="237"/>
      <c r="M695" s="237"/>
      <c r="N695" s="237"/>
      <c r="P695" s="238"/>
      <c r="Q695" s="238"/>
      <c r="S695" s="237"/>
      <c r="T695" s="237"/>
      <c r="W695" s="237"/>
      <c r="X695" s="237"/>
      <c r="AB695" s="239"/>
    </row>
    <row r="696" spans="2:28" s="188" customFormat="1" x14ac:dyDescent="0.2">
      <c r="B696" s="190"/>
      <c r="C696" s="190"/>
      <c r="G696" s="237"/>
      <c r="H696" s="237"/>
      <c r="L696" s="237"/>
      <c r="M696" s="237"/>
      <c r="N696" s="237"/>
      <c r="P696" s="238"/>
      <c r="Q696" s="238"/>
      <c r="S696" s="237"/>
      <c r="T696" s="237"/>
      <c r="W696" s="237"/>
      <c r="X696" s="237"/>
      <c r="AB696" s="239"/>
    </row>
    <row r="697" spans="2:28" s="188" customFormat="1" x14ac:dyDescent="0.2">
      <c r="B697" s="190"/>
      <c r="C697" s="190"/>
      <c r="G697" s="237"/>
      <c r="H697" s="237"/>
      <c r="L697" s="237"/>
      <c r="M697" s="237"/>
      <c r="N697" s="237"/>
      <c r="P697" s="238"/>
      <c r="Q697" s="238"/>
      <c r="S697" s="237"/>
      <c r="T697" s="237"/>
      <c r="W697" s="237"/>
      <c r="X697" s="237"/>
      <c r="AB697" s="239"/>
    </row>
    <row r="698" spans="2:28" s="188" customFormat="1" x14ac:dyDescent="0.2">
      <c r="B698" s="190"/>
      <c r="C698" s="190"/>
      <c r="G698" s="237"/>
      <c r="H698" s="237"/>
      <c r="L698" s="237"/>
      <c r="M698" s="237"/>
      <c r="N698" s="237"/>
      <c r="P698" s="238"/>
      <c r="Q698" s="238"/>
      <c r="S698" s="237"/>
      <c r="T698" s="237"/>
      <c r="W698" s="237"/>
      <c r="X698" s="237"/>
      <c r="AB698" s="239"/>
    </row>
    <row r="699" spans="2:28" s="188" customFormat="1" x14ac:dyDescent="0.2">
      <c r="B699" s="190"/>
      <c r="C699" s="190"/>
      <c r="G699" s="237"/>
      <c r="H699" s="237"/>
      <c r="L699" s="237"/>
      <c r="M699" s="237"/>
      <c r="N699" s="237"/>
      <c r="P699" s="238"/>
      <c r="Q699" s="238"/>
      <c r="S699" s="237"/>
      <c r="T699" s="237"/>
      <c r="W699" s="237"/>
      <c r="X699" s="237"/>
      <c r="AB699" s="239"/>
    </row>
    <row r="700" spans="2:28" s="188" customFormat="1" x14ac:dyDescent="0.2">
      <c r="B700" s="190"/>
      <c r="C700" s="190"/>
      <c r="G700" s="237"/>
      <c r="H700" s="237"/>
      <c r="L700" s="237"/>
      <c r="M700" s="237"/>
      <c r="N700" s="237"/>
      <c r="P700" s="238"/>
      <c r="Q700" s="238"/>
      <c r="S700" s="237"/>
      <c r="T700" s="237"/>
      <c r="W700" s="237"/>
      <c r="X700" s="237"/>
      <c r="AB700" s="239"/>
    </row>
    <row r="701" spans="2:28" s="188" customFormat="1" x14ac:dyDescent="0.2">
      <c r="B701" s="190"/>
      <c r="C701" s="190"/>
      <c r="G701" s="237"/>
      <c r="H701" s="237"/>
      <c r="L701" s="237"/>
      <c r="M701" s="237"/>
      <c r="N701" s="237"/>
      <c r="P701" s="238"/>
      <c r="Q701" s="238"/>
      <c r="S701" s="237"/>
      <c r="T701" s="237"/>
      <c r="W701" s="237"/>
      <c r="X701" s="237"/>
      <c r="AB701" s="239"/>
    </row>
    <row r="702" spans="2:28" s="188" customFormat="1" x14ac:dyDescent="0.2">
      <c r="B702" s="190"/>
      <c r="C702" s="190"/>
      <c r="G702" s="237"/>
      <c r="H702" s="237"/>
      <c r="L702" s="237"/>
      <c r="M702" s="237"/>
      <c r="N702" s="237"/>
      <c r="P702" s="238"/>
      <c r="Q702" s="238"/>
      <c r="S702" s="237"/>
      <c r="T702" s="237"/>
      <c r="W702" s="237"/>
      <c r="X702" s="237"/>
      <c r="AB702" s="239"/>
    </row>
    <row r="703" spans="2:28" s="188" customFormat="1" x14ac:dyDescent="0.2">
      <c r="B703" s="190"/>
      <c r="C703" s="190"/>
      <c r="G703" s="237"/>
      <c r="H703" s="237"/>
      <c r="L703" s="237"/>
      <c r="M703" s="237"/>
      <c r="N703" s="237"/>
      <c r="P703" s="238"/>
      <c r="Q703" s="238"/>
      <c r="S703" s="237"/>
      <c r="T703" s="237"/>
      <c r="W703" s="237"/>
      <c r="X703" s="237"/>
      <c r="AB703" s="239"/>
    </row>
    <row r="704" spans="2:28" s="188" customFormat="1" x14ac:dyDescent="0.2">
      <c r="B704" s="190"/>
      <c r="C704" s="190"/>
      <c r="G704" s="237"/>
      <c r="H704" s="237"/>
      <c r="L704" s="237"/>
      <c r="M704" s="237"/>
      <c r="N704" s="237"/>
      <c r="P704" s="238"/>
      <c r="Q704" s="238"/>
      <c r="S704" s="237"/>
      <c r="T704" s="237"/>
      <c r="W704" s="237"/>
      <c r="X704" s="237"/>
      <c r="AB704" s="239"/>
    </row>
    <row r="705" spans="2:28" s="188" customFormat="1" x14ac:dyDescent="0.2">
      <c r="B705" s="190"/>
      <c r="C705" s="190"/>
      <c r="G705" s="237"/>
      <c r="H705" s="237"/>
      <c r="L705" s="237"/>
      <c r="M705" s="237"/>
      <c r="N705" s="237"/>
      <c r="P705" s="238"/>
      <c r="Q705" s="238"/>
      <c r="S705" s="237"/>
      <c r="T705" s="237"/>
      <c r="W705" s="237"/>
      <c r="X705" s="237"/>
      <c r="AB705" s="239"/>
    </row>
    <row r="706" spans="2:28" s="188" customFormat="1" x14ac:dyDescent="0.2">
      <c r="B706" s="190"/>
      <c r="C706" s="190"/>
      <c r="G706" s="237"/>
      <c r="H706" s="237"/>
      <c r="L706" s="237"/>
      <c r="M706" s="237"/>
      <c r="N706" s="237"/>
      <c r="P706" s="238"/>
      <c r="Q706" s="238"/>
      <c r="S706" s="237"/>
      <c r="T706" s="237"/>
      <c r="W706" s="237"/>
      <c r="X706" s="237"/>
      <c r="AB706" s="239"/>
    </row>
    <row r="707" spans="2:28" s="188" customFormat="1" x14ac:dyDescent="0.2">
      <c r="B707" s="190"/>
      <c r="C707" s="190"/>
      <c r="G707" s="237"/>
      <c r="H707" s="237"/>
      <c r="L707" s="237"/>
      <c r="M707" s="237"/>
      <c r="N707" s="237"/>
      <c r="P707" s="238"/>
      <c r="Q707" s="238"/>
      <c r="S707" s="237"/>
      <c r="T707" s="237"/>
      <c r="W707" s="237"/>
      <c r="X707" s="237"/>
      <c r="AB707" s="239"/>
    </row>
    <row r="708" spans="2:28" s="188" customFormat="1" x14ac:dyDescent="0.2">
      <c r="B708" s="190"/>
      <c r="C708" s="190"/>
      <c r="G708" s="237"/>
      <c r="H708" s="237"/>
      <c r="L708" s="237"/>
      <c r="M708" s="237"/>
      <c r="N708" s="237"/>
      <c r="P708" s="238"/>
      <c r="Q708" s="238"/>
      <c r="S708" s="237"/>
      <c r="T708" s="237"/>
      <c r="W708" s="237"/>
      <c r="X708" s="237"/>
      <c r="AB708" s="239"/>
    </row>
    <row r="709" spans="2:28" s="188" customFormat="1" x14ac:dyDescent="0.2">
      <c r="B709" s="190"/>
      <c r="C709" s="190"/>
      <c r="G709" s="237"/>
      <c r="H709" s="237"/>
      <c r="L709" s="237"/>
      <c r="M709" s="237"/>
      <c r="N709" s="237"/>
      <c r="P709" s="238"/>
      <c r="Q709" s="238"/>
      <c r="S709" s="237"/>
      <c r="T709" s="237"/>
      <c r="W709" s="237"/>
      <c r="X709" s="237"/>
      <c r="AB709" s="239"/>
    </row>
    <row r="710" spans="2:28" s="188" customFormat="1" x14ac:dyDescent="0.2">
      <c r="B710" s="190"/>
      <c r="C710" s="190"/>
      <c r="G710" s="237"/>
      <c r="H710" s="237"/>
      <c r="L710" s="237"/>
      <c r="M710" s="237"/>
      <c r="N710" s="237"/>
      <c r="P710" s="238"/>
      <c r="Q710" s="238"/>
      <c r="S710" s="237"/>
      <c r="T710" s="237"/>
      <c r="W710" s="237"/>
      <c r="X710" s="237"/>
      <c r="AB710" s="239"/>
    </row>
    <row r="711" spans="2:28" s="188" customFormat="1" x14ac:dyDescent="0.2">
      <c r="B711" s="190"/>
      <c r="C711" s="190"/>
      <c r="G711" s="237"/>
      <c r="H711" s="237"/>
      <c r="L711" s="237"/>
      <c r="M711" s="237"/>
      <c r="N711" s="237"/>
      <c r="P711" s="238"/>
      <c r="Q711" s="238"/>
      <c r="S711" s="237"/>
      <c r="T711" s="237"/>
      <c r="W711" s="237"/>
      <c r="X711" s="237"/>
      <c r="AB711" s="239"/>
    </row>
    <row r="712" spans="2:28" s="188" customFormat="1" x14ac:dyDescent="0.2">
      <c r="B712" s="190"/>
      <c r="C712" s="190"/>
      <c r="G712" s="237"/>
      <c r="H712" s="237"/>
      <c r="L712" s="237"/>
      <c r="M712" s="237"/>
      <c r="N712" s="237"/>
      <c r="P712" s="238"/>
      <c r="Q712" s="238"/>
      <c r="S712" s="237"/>
      <c r="T712" s="237"/>
      <c r="W712" s="237"/>
      <c r="X712" s="237"/>
      <c r="AB712" s="239"/>
    </row>
    <row r="713" spans="2:28" s="188" customFormat="1" x14ac:dyDescent="0.2">
      <c r="B713" s="190"/>
      <c r="C713" s="190"/>
      <c r="G713" s="237"/>
      <c r="H713" s="237"/>
      <c r="L713" s="237"/>
      <c r="M713" s="237"/>
      <c r="N713" s="237"/>
      <c r="P713" s="238"/>
      <c r="Q713" s="238"/>
      <c r="S713" s="237"/>
      <c r="T713" s="237"/>
      <c r="W713" s="237"/>
      <c r="X713" s="237"/>
      <c r="AB713" s="239"/>
    </row>
    <row r="714" spans="2:28" s="188" customFormat="1" x14ac:dyDescent="0.2">
      <c r="B714" s="190"/>
      <c r="C714" s="190"/>
      <c r="G714" s="237"/>
      <c r="H714" s="237"/>
      <c r="L714" s="237"/>
      <c r="M714" s="237"/>
      <c r="N714" s="237"/>
      <c r="P714" s="238"/>
      <c r="Q714" s="238"/>
      <c r="S714" s="237"/>
      <c r="T714" s="237"/>
      <c r="W714" s="237"/>
      <c r="X714" s="237"/>
      <c r="AB714" s="239"/>
    </row>
    <row r="715" spans="2:28" s="188" customFormat="1" x14ac:dyDescent="0.2">
      <c r="B715" s="190"/>
      <c r="C715" s="190"/>
      <c r="G715" s="237"/>
      <c r="H715" s="237"/>
      <c r="L715" s="237"/>
      <c r="M715" s="237"/>
      <c r="N715" s="237"/>
      <c r="P715" s="238"/>
      <c r="Q715" s="238"/>
      <c r="S715" s="237"/>
      <c r="T715" s="237"/>
      <c r="W715" s="237"/>
      <c r="X715" s="237"/>
      <c r="AB715" s="239"/>
    </row>
    <row r="716" spans="2:28" s="188" customFormat="1" x14ac:dyDescent="0.2">
      <c r="B716" s="190"/>
      <c r="C716" s="190"/>
      <c r="G716" s="237"/>
      <c r="H716" s="237"/>
      <c r="L716" s="237"/>
      <c r="M716" s="237"/>
      <c r="N716" s="237"/>
      <c r="P716" s="238"/>
      <c r="Q716" s="238"/>
      <c r="S716" s="237"/>
      <c r="T716" s="237"/>
      <c r="W716" s="237"/>
      <c r="X716" s="237"/>
      <c r="AB716" s="239"/>
    </row>
    <row r="717" spans="2:28" s="188" customFormat="1" x14ac:dyDescent="0.2">
      <c r="B717" s="190"/>
      <c r="C717" s="190"/>
      <c r="G717" s="237"/>
      <c r="H717" s="237"/>
      <c r="L717" s="237"/>
      <c r="M717" s="237"/>
      <c r="N717" s="237"/>
      <c r="P717" s="238"/>
      <c r="Q717" s="238"/>
      <c r="S717" s="237"/>
      <c r="T717" s="237"/>
      <c r="W717" s="237"/>
      <c r="X717" s="237"/>
      <c r="AB717" s="239"/>
    </row>
    <row r="718" spans="2:28" s="188" customFormat="1" x14ac:dyDescent="0.2">
      <c r="B718" s="190"/>
      <c r="C718" s="190"/>
      <c r="G718" s="237"/>
      <c r="H718" s="237"/>
      <c r="L718" s="237"/>
      <c r="M718" s="237"/>
      <c r="N718" s="237"/>
      <c r="P718" s="238"/>
      <c r="Q718" s="238"/>
      <c r="S718" s="237"/>
      <c r="T718" s="237"/>
      <c r="W718" s="237"/>
      <c r="X718" s="237"/>
      <c r="AB718" s="239"/>
    </row>
    <row r="719" spans="2:28" s="188" customFormat="1" x14ac:dyDescent="0.2">
      <c r="B719" s="190"/>
      <c r="C719" s="190"/>
      <c r="G719" s="237"/>
      <c r="H719" s="237"/>
      <c r="L719" s="237"/>
      <c r="M719" s="237"/>
      <c r="N719" s="237"/>
      <c r="P719" s="238"/>
      <c r="Q719" s="238"/>
      <c r="S719" s="237"/>
      <c r="T719" s="237"/>
      <c r="W719" s="237"/>
      <c r="X719" s="237"/>
      <c r="AB719" s="239"/>
    </row>
    <row r="720" spans="2:28" s="188" customFormat="1" x14ac:dyDescent="0.2">
      <c r="B720" s="190"/>
      <c r="C720" s="190"/>
      <c r="G720" s="237"/>
      <c r="H720" s="237"/>
      <c r="L720" s="237"/>
      <c r="M720" s="237"/>
      <c r="N720" s="237"/>
      <c r="P720" s="238"/>
      <c r="Q720" s="238"/>
      <c r="S720" s="237"/>
      <c r="T720" s="237"/>
      <c r="W720" s="237"/>
      <c r="X720" s="237"/>
      <c r="AB720" s="239"/>
    </row>
    <row r="721" spans="2:28" s="188" customFormat="1" x14ac:dyDescent="0.2">
      <c r="B721" s="190"/>
      <c r="C721" s="190"/>
      <c r="G721" s="237"/>
      <c r="H721" s="237"/>
      <c r="L721" s="237"/>
      <c r="M721" s="237"/>
      <c r="N721" s="237"/>
      <c r="P721" s="238"/>
      <c r="Q721" s="238"/>
      <c r="S721" s="237"/>
      <c r="T721" s="237"/>
      <c r="W721" s="237"/>
      <c r="X721" s="237"/>
      <c r="AB721" s="239"/>
    </row>
    <row r="722" spans="2:28" s="188" customFormat="1" x14ac:dyDescent="0.2">
      <c r="B722" s="190"/>
      <c r="C722" s="190"/>
      <c r="G722" s="237"/>
      <c r="H722" s="237"/>
      <c r="L722" s="237"/>
      <c r="M722" s="237"/>
      <c r="N722" s="237"/>
      <c r="P722" s="238"/>
      <c r="Q722" s="238"/>
      <c r="S722" s="237"/>
      <c r="T722" s="237"/>
      <c r="W722" s="237"/>
      <c r="X722" s="237"/>
      <c r="AB722" s="239"/>
    </row>
    <row r="723" spans="2:28" s="188" customFormat="1" x14ac:dyDescent="0.2">
      <c r="B723" s="190"/>
      <c r="C723" s="190"/>
      <c r="G723" s="237"/>
      <c r="H723" s="237"/>
      <c r="L723" s="237"/>
      <c r="M723" s="237"/>
      <c r="N723" s="237"/>
      <c r="P723" s="238"/>
      <c r="Q723" s="238"/>
      <c r="S723" s="237"/>
      <c r="T723" s="237"/>
      <c r="W723" s="237"/>
      <c r="X723" s="237"/>
      <c r="AB723" s="239"/>
    </row>
    <row r="724" spans="2:28" s="188" customFormat="1" x14ac:dyDescent="0.2">
      <c r="B724" s="190"/>
      <c r="C724" s="190"/>
      <c r="G724" s="237"/>
      <c r="H724" s="237"/>
      <c r="L724" s="237"/>
      <c r="M724" s="237"/>
      <c r="N724" s="237"/>
      <c r="P724" s="238"/>
      <c r="Q724" s="238"/>
      <c r="S724" s="237"/>
      <c r="T724" s="237"/>
      <c r="W724" s="237"/>
      <c r="X724" s="237"/>
      <c r="AB724" s="239"/>
    </row>
    <row r="725" spans="2:28" s="188" customFormat="1" x14ac:dyDescent="0.2">
      <c r="B725" s="190"/>
      <c r="C725" s="190"/>
      <c r="G725" s="237"/>
      <c r="H725" s="237"/>
      <c r="L725" s="237"/>
      <c r="M725" s="237"/>
      <c r="N725" s="237"/>
      <c r="P725" s="238"/>
      <c r="Q725" s="238"/>
      <c r="S725" s="237"/>
      <c r="T725" s="237"/>
      <c r="W725" s="237"/>
      <c r="X725" s="237"/>
      <c r="AB725" s="239"/>
    </row>
    <row r="726" spans="2:28" s="188" customFormat="1" x14ac:dyDescent="0.2">
      <c r="B726" s="190"/>
      <c r="C726" s="190"/>
      <c r="G726" s="237"/>
      <c r="H726" s="237"/>
      <c r="L726" s="237"/>
      <c r="M726" s="237"/>
      <c r="N726" s="237"/>
      <c r="P726" s="238"/>
      <c r="Q726" s="238"/>
      <c r="S726" s="237"/>
      <c r="T726" s="237"/>
      <c r="W726" s="237"/>
      <c r="X726" s="237"/>
      <c r="AB726" s="239"/>
    </row>
    <row r="727" spans="2:28" s="188" customFormat="1" x14ac:dyDescent="0.2">
      <c r="B727" s="190"/>
      <c r="C727" s="190"/>
      <c r="G727" s="237"/>
      <c r="H727" s="237"/>
      <c r="L727" s="237"/>
      <c r="M727" s="237"/>
      <c r="N727" s="237"/>
      <c r="P727" s="238"/>
      <c r="Q727" s="238"/>
      <c r="S727" s="237"/>
      <c r="T727" s="237"/>
      <c r="W727" s="237"/>
      <c r="X727" s="237"/>
      <c r="AB727" s="239"/>
    </row>
    <row r="728" spans="2:28" s="188" customFormat="1" x14ac:dyDescent="0.2">
      <c r="B728" s="190"/>
      <c r="C728" s="190"/>
      <c r="G728" s="237"/>
      <c r="H728" s="237"/>
      <c r="L728" s="237"/>
      <c r="M728" s="237"/>
      <c r="N728" s="237"/>
      <c r="P728" s="238"/>
      <c r="Q728" s="238"/>
      <c r="S728" s="237"/>
      <c r="T728" s="237"/>
      <c r="W728" s="237"/>
      <c r="X728" s="237"/>
      <c r="AB728" s="239"/>
    </row>
    <row r="729" spans="2:28" s="188" customFormat="1" x14ac:dyDescent="0.2">
      <c r="B729" s="190"/>
      <c r="C729" s="190"/>
      <c r="G729" s="237"/>
      <c r="H729" s="237"/>
      <c r="L729" s="237"/>
      <c r="M729" s="237"/>
      <c r="N729" s="237"/>
      <c r="P729" s="238"/>
      <c r="Q729" s="238"/>
      <c r="S729" s="237"/>
      <c r="T729" s="237"/>
      <c r="W729" s="237"/>
      <c r="X729" s="237"/>
      <c r="AB729" s="239"/>
    </row>
    <row r="730" spans="2:28" s="188" customFormat="1" x14ac:dyDescent="0.2">
      <c r="B730" s="190"/>
      <c r="C730" s="190"/>
      <c r="G730" s="237"/>
      <c r="H730" s="237"/>
      <c r="L730" s="237"/>
      <c r="M730" s="237"/>
      <c r="N730" s="237"/>
      <c r="P730" s="238"/>
      <c r="Q730" s="238"/>
      <c r="S730" s="237"/>
      <c r="T730" s="237"/>
      <c r="W730" s="237"/>
      <c r="X730" s="237"/>
      <c r="AB730" s="239"/>
    </row>
    <row r="731" spans="2:28" s="188" customFormat="1" x14ac:dyDescent="0.2">
      <c r="B731" s="190"/>
      <c r="C731" s="190"/>
      <c r="G731" s="237"/>
      <c r="H731" s="237"/>
      <c r="L731" s="237"/>
      <c r="M731" s="237"/>
      <c r="N731" s="237"/>
      <c r="P731" s="238"/>
      <c r="Q731" s="238"/>
      <c r="S731" s="237"/>
      <c r="T731" s="237"/>
      <c r="W731" s="237"/>
      <c r="X731" s="237"/>
      <c r="AB731" s="239"/>
    </row>
    <row r="732" spans="2:28" s="188" customFormat="1" x14ac:dyDescent="0.2">
      <c r="B732" s="190"/>
      <c r="C732" s="190"/>
      <c r="G732" s="237"/>
      <c r="H732" s="237"/>
      <c r="L732" s="237"/>
      <c r="M732" s="237"/>
      <c r="N732" s="237"/>
      <c r="P732" s="238"/>
      <c r="Q732" s="238"/>
      <c r="S732" s="237"/>
      <c r="T732" s="237"/>
      <c r="W732" s="237"/>
      <c r="X732" s="237"/>
      <c r="AB732" s="239"/>
    </row>
    <row r="733" spans="2:28" s="188" customFormat="1" x14ac:dyDescent="0.2">
      <c r="B733" s="190"/>
      <c r="C733" s="190"/>
      <c r="G733" s="237"/>
      <c r="H733" s="237"/>
      <c r="L733" s="237"/>
      <c r="M733" s="237"/>
      <c r="N733" s="237"/>
      <c r="P733" s="238"/>
      <c r="Q733" s="238"/>
      <c r="S733" s="237"/>
      <c r="T733" s="237"/>
      <c r="W733" s="237"/>
      <c r="X733" s="237"/>
      <c r="AB733" s="239"/>
    </row>
    <row r="734" spans="2:28" s="188" customFormat="1" x14ac:dyDescent="0.2">
      <c r="B734" s="190"/>
      <c r="C734" s="190"/>
      <c r="G734" s="237"/>
      <c r="H734" s="237"/>
      <c r="L734" s="237"/>
      <c r="M734" s="237"/>
      <c r="N734" s="237"/>
      <c r="P734" s="238"/>
      <c r="Q734" s="238"/>
      <c r="S734" s="237"/>
      <c r="T734" s="237"/>
      <c r="W734" s="237"/>
      <c r="X734" s="237"/>
      <c r="AB734" s="239"/>
    </row>
    <row r="735" spans="2:28" s="188" customFormat="1" x14ac:dyDescent="0.2">
      <c r="B735" s="190"/>
      <c r="C735" s="190"/>
      <c r="G735" s="237"/>
      <c r="H735" s="237"/>
      <c r="L735" s="237"/>
      <c r="M735" s="237"/>
      <c r="N735" s="237"/>
      <c r="P735" s="238"/>
      <c r="Q735" s="238"/>
      <c r="S735" s="237"/>
      <c r="T735" s="237"/>
      <c r="W735" s="237"/>
      <c r="X735" s="237"/>
      <c r="AB735" s="239"/>
    </row>
    <row r="736" spans="2:28" s="188" customFormat="1" x14ac:dyDescent="0.2">
      <c r="B736" s="190"/>
      <c r="C736" s="190"/>
      <c r="G736" s="237"/>
      <c r="H736" s="237"/>
      <c r="L736" s="237"/>
      <c r="M736" s="237"/>
      <c r="N736" s="237"/>
      <c r="P736" s="238"/>
      <c r="Q736" s="238"/>
      <c r="S736" s="237"/>
      <c r="T736" s="237"/>
      <c r="W736" s="237"/>
      <c r="X736" s="237"/>
      <c r="AB736" s="239"/>
    </row>
    <row r="737" spans="2:28" s="188" customFormat="1" x14ac:dyDescent="0.2">
      <c r="B737" s="190"/>
      <c r="C737" s="190"/>
      <c r="G737" s="237"/>
      <c r="H737" s="237"/>
      <c r="L737" s="237"/>
      <c r="M737" s="237"/>
      <c r="N737" s="237"/>
      <c r="P737" s="238"/>
      <c r="Q737" s="238"/>
      <c r="S737" s="237"/>
      <c r="T737" s="237"/>
      <c r="W737" s="237"/>
      <c r="X737" s="237"/>
      <c r="AB737" s="239"/>
    </row>
    <row r="738" spans="2:28" s="188" customFormat="1" x14ac:dyDescent="0.2">
      <c r="B738" s="190"/>
      <c r="C738" s="190"/>
      <c r="G738" s="237"/>
      <c r="H738" s="237"/>
      <c r="L738" s="237"/>
      <c r="M738" s="237"/>
      <c r="N738" s="237"/>
      <c r="P738" s="238"/>
      <c r="Q738" s="238"/>
      <c r="S738" s="237"/>
      <c r="T738" s="237"/>
      <c r="W738" s="237"/>
      <c r="X738" s="237"/>
      <c r="AB738" s="239"/>
    </row>
    <row r="739" spans="2:28" s="188" customFormat="1" x14ac:dyDescent="0.2">
      <c r="B739" s="190"/>
      <c r="C739" s="190"/>
      <c r="G739" s="237"/>
      <c r="H739" s="237"/>
      <c r="L739" s="237"/>
      <c r="M739" s="237"/>
      <c r="N739" s="237"/>
      <c r="P739" s="238"/>
      <c r="Q739" s="238"/>
      <c r="S739" s="237"/>
      <c r="T739" s="237"/>
      <c r="W739" s="237"/>
      <c r="X739" s="237"/>
      <c r="AB739" s="239"/>
    </row>
    <row r="740" spans="2:28" s="188" customFormat="1" x14ac:dyDescent="0.2">
      <c r="B740" s="190"/>
      <c r="C740" s="190"/>
      <c r="G740" s="237"/>
      <c r="H740" s="237"/>
      <c r="L740" s="237"/>
      <c r="M740" s="237"/>
      <c r="N740" s="237"/>
      <c r="P740" s="238"/>
      <c r="Q740" s="238"/>
      <c r="S740" s="237"/>
      <c r="T740" s="237"/>
      <c r="W740" s="237"/>
      <c r="X740" s="237"/>
      <c r="AB740" s="239"/>
    </row>
    <row r="741" spans="2:28" s="188" customFormat="1" x14ac:dyDescent="0.2">
      <c r="B741" s="190"/>
      <c r="C741" s="190"/>
      <c r="G741" s="237"/>
      <c r="H741" s="237"/>
      <c r="L741" s="237"/>
      <c r="M741" s="237"/>
      <c r="N741" s="237"/>
      <c r="P741" s="238"/>
      <c r="Q741" s="238"/>
      <c r="S741" s="237"/>
      <c r="T741" s="237"/>
      <c r="W741" s="237"/>
      <c r="X741" s="237"/>
      <c r="AB741" s="239"/>
    </row>
    <row r="742" spans="2:28" s="188" customFormat="1" x14ac:dyDescent="0.2">
      <c r="B742" s="190"/>
      <c r="C742" s="190"/>
      <c r="G742" s="237"/>
      <c r="H742" s="237"/>
      <c r="L742" s="237"/>
      <c r="M742" s="237"/>
      <c r="N742" s="237"/>
      <c r="P742" s="238"/>
      <c r="Q742" s="238"/>
      <c r="S742" s="237"/>
      <c r="T742" s="237"/>
      <c r="W742" s="237"/>
      <c r="X742" s="237"/>
      <c r="AB742" s="239"/>
    </row>
    <row r="743" spans="2:28" s="188" customFormat="1" x14ac:dyDescent="0.2">
      <c r="B743" s="190"/>
      <c r="C743" s="190"/>
      <c r="G743" s="237"/>
      <c r="H743" s="237"/>
      <c r="L743" s="237"/>
      <c r="M743" s="237"/>
      <c r="N743" s="237"/>
      <c r="P743" s="238"/>
      <c r="Q743" s="238"/>
      <c r="S743" s="237"/>
      <c r="T743" s="237"/>
      <c r="W743" s="237"/>
      <c r="X743" s="237"/>
      <c r="AB743" s="239"/>
    </row>
    <row r="744" spans="2:28" s="188" customFormat="1" x14ac:dyDescent="0.2">
      <c r="B744" s="190"/>
      <c r="C744" s="190"/>
      <c r="G744" s="237"/>
      <c r="H744" s="237"/>
      <c r="L744" s="237"/>
      <c r="M744" s="237"/>
      <c r="N744" s="237"/>
      <c r="P744" s="238"/>
      <c r="Q744" s="238"/>
      <c r="S744" s="237"/>
      <c r="T744" s="237"/>
      <c r="W744" s="237"/>
      <c r="X744" s="237"/>
      <c r="AB744" s="239"/>
    </row>
    <row r="745" spans="2:28" s="188" customFormat="1" x14ac:dyDescent="0.2">
      <c r="B745" s="190"/>
      <c r="C745" s="190"/>
      <c r="G745" s="237"/>
      <c r="H745" s="237"/>
      <c r="L745" s="237"/>
      <c r="M745" s="237"/>
      <c r="N745" s="237"/>
      <c r="P745" s="238"/>
      <c r="Q745" s="238"/>
      <c r="S745" s="237"/>
      <c r="T745" s="237"/>
      <c r="W745" s="237"/>
      <c r="X745" s="237"/>
      <c r="AB745" s="239"/>
    </row>
    <row r="746" spans="2:28" s="188" customFormat="1" x14ac:dyDescent="0.2">
      <c r="B746" s="190"/>
      <c r="C746" s="190"/>
      <c r="G746" s="237"/>
      <c r="H746" s="237"/>
      <c r="L746" s="237"/>
      <c r="M746" s="237"/>
      <c r="N746" s="237"/>
      <c r="P746" s="238"/>
      <c r="Q746" s="238"/>
      <c r="S746" s="237"/>
      <c r="T746" s="237"/>
      <c r="W746" s="237"/>
      <c r="X746" s="237"/>
      <c r="AB746" s="239"/>
    </row>
    <row r="747" spans="2:28" s="188" customFormat="1" x14ac:dyDescent="0.2">
      <c r="B747" s="190"/>
      <c r="C747" s="190"/>
      <c r="G747" s="237"/>
      <c r="H747" s="237"/>
      <c r="L747" s="237"/>
      <c r="M747" s="237"/>
      <c r="N747" s="237"/>
      <c r="P747" s="238"/>
      <c r="Q747" s="238"/>
      <c r="S747" s="237"/>
      <c r="T747" s="237"/>
      <c r="W747" s="237"/>
      <c r="X747" s="237"/>
      <c r="AB747" s="239"/>
    </row>
    <row r="748" spans="2:28" s="188" customFormat="1" x14ac:dyDescent="0.2">
      <c r="B748" s="190"/>
      <c r="C748" s="190"/>
      <c r="G748" s="237"/>
      <c r="H748" s="237"/>
      <c r="L748" s="237"/>
      <c r="M748" s="237"/>
      <c r="N748" s="237"/>
      <c r="P748" s="238"/>
      <c r="Q748" s="238"/>
      <c r="S748" s="237"/>
      <c r="T748" s="237"/>
      <c r="W748" s="237"/>
      <c r="X748" s="237"/>
      <c r="AB748" s="239"/>
    </row>
    <row r="749" spans="2:28" s="188" customFormat="1" x14ac:dyDescent="0.2">
      <c r="B749" s="190"/>
      <c r="C749" s="190"/>
      <c r="G749" s="237"/>
      <c r="H749" s="237"/>
      <c r="L749" s="237"/>
      <c r="M749" s="237"/>
      <c r="N749" s="237"/>
      <c r="P749" s="238"/>
      <c r="Q749" s="238"/>
      <c r="S749" s="237"/>
      <c r="T749" s="237"/>
      <c r="W749" s="237"/>
      <c r="X749" s="237"/>
      <c r="AB749" s="239"/>
    </row>
    <row r="750" spans="2:28" s="188" customFormat="1" x14ac:dyDescent="0.2">
      <c r="B750" s="190"/>
      <c r="C750" s="190"/>
      <c r="G750" s="237"/>
      <c r="H750" s="237"/>
      <c r="L750" s="237"/>
      <c r="M750" s="237"/>
      <c r="N750" s="237"/>
      <c r="P750" s="238"/>
      <c r="Q750" s="238"/>
      <c r="S750" s="237"/>
      <c r="T750" s="237"/>
      <c r="W750" s="237"/>
      <c r="X750" s="237"/>
      <c r="AB750" s="239"/>
    </row>
    <row r="751" spans="2:28" s="188" customFormat="1" x14ac:dyDescent="0.2">
      <c r="B751" s="190"/>
      <c r="C751" s="190"/>
      <c r="G751" s="237"/>
      <c r="H751" s="237"/>
      <c r="L751" s="237"/>
      <c r="M751" s="237"/>
      <c r="N751" s="237"/>
      <c r="P751" s="238"/>
      <c r="Q751" s="238"/>
      <c r="S751" s="237"/>
      <c r="T751" s="237"/>
      <c r="W751" s="237"/>
      <c r="X751" s="237"/>
      <c r="AB751" s="239"/>
    </row>
    <row r="752" spans="2:28" s="188" customFormat="1" x14ac:dyDescent="0.2">
      <c r="B752" s="190"/>
      <c r="C752" s="190"/>
      <c r="G752" s="237"/>
      <c r="H752" s="237"/>
      <c r="L752" s="237"/>
      <c r="M752" s="237"/>
      <c r="N752" s="237"/>
      <c r="P752" s="238"/>
      <c r="Q752" s="238"/>
      <c r="S752" s="237"/>
      <c r="T752" s="237"/>
      <c r="W752" s="237"/>
      <c r="X752" s="237"/>
      <c r="AB752" s="239"/>
    </row>
    <row r="753" spans="2:28" s="188" customFormat="1" x14ac:dyDescent="0.2">
      <c r="B753" s="190"/>
      <c r="C753" s="190"/>
      <c r="G753" s="237"/>
      <c r="H753" s="237"/>
      <c r="L753" s="237"/>
      <c r="M753" s="237"/>
      <c r="N753" s="237"/>
      <c r="P753" s="238"/>
      <c r="Q753" s="238"/>
      <c r="S753" s="237"/>
      <c r="T753" s="237"/>
      <c r="W753" s="237"/>
      <c r="X753" s="237"/>
      <c r="AB753" s="239"/>
    </row>
    <row r="754" spans="2:28" s="188" customFormat="1" x14ac:dyDescent="0.2">
      <c r="B754" s="190"/>
      <c r="C754" s="190"/>
      <c r="G754" s="237"/>
      <c r="H754" s="237"/>
      <c r="L754" s="237"/>
      <c r="M754" s="237"/>
      <c r="N754" s="237"/>
      <c r="P754" s="238"/>
      <c r="Q754" s="238"/>
      <c r="S754" s="237"/>
      <c r="T754" s="237"/>
      <c r="W754" s="237"/>
      <c r="X754" s="237"/>
      <c r="AB754" s="239"/>
    </row>
    <row r="755" spans="2:28" s="188" customFormat="1" x14ac:dyDescent="0.2">
      <c r="B755" s="190"/>
      <c r="C755" s="190"/>
      <c r="G755" s="237"/>
      <c r="H755" s="237"/>
      <c r="L755" s="237"/>
      <c r="M755" s="237"/>
      <c r="N755" s="237"/>
      <c r="P755" s="238"/>
      <c r="Q755" s="238"/>
      <c r="S755" s="237"/>
      <c r="T755" s="237"/>
      <c r="W755" s="237"/>
      <c r="X755" s="237"/>
      <c r="AB755" s="239"/>
    </row>
    <row r="756" spans="2:28" s="188" customFormat="1" x14ac:dyDescent="0.2">
      <c r="B756" s="190"/>
      <c r="C756" s="190"/>
      <c r="G756" s="237"/>
      <c r="H756" s="237"/>
      <c r="L756" s="237"/>
      <c r="M756" s="237"/>
      <c r="N756" s="237"/>
      <c r="P756" s="238"/>
      <c r="Q756" s="238"/>
      <c r="S756" s="237"/>
      <c r="T756" s="237"/>
      <c r="W756" s="237"/>
      <c r="X756" s="237"/>
      <c r="AB756" s="239"/>
    </row>
    <row r="757" spans="2:28" s="188" customFormat="1" x14ac:dyDescent="0.2">
      <c r="B757" s="190"/>
      <c r="C757" s="190"/>
      <c r="G757" s="237"/>
      <c r="H757" s="237"/>
      <c r="L757" s="237"/>
      <c r="M757" s="237"/>
      <c r="N757" s="237"/>
      <c r="P757" s="238"/>
      <c r="Q757" s="238"/>
      <c r="S757" s="237"/>
      <c r="T757" s="237"/>
      <c r="W757" s="237"/>
      <c r="X757" s="237"/>
      <c r="AB757" s="239"/>
    </row>
    <row r="758" spans="2:28" s="188" customFormat="1" x14ac:dyDescent="0.2">
      <c r="B758" s="190"/>
      <c r="C758" s="190"/>
      <c r="G758" s="237"/>
      <c r="H758" s="237"/>
      <c r="L758" s="237"/>
      <c r="M758" s="237"/>
      <c r="N758" s="237"/>
      <c r="P758" s="238"/>
      <c r="Q758" s="238"/>
      <c r="S758" s="237"/>
      <c r="T758" s="237"/>
      <c r="W758" s="237"/>
      <c r="X758" s="237"/>
      <c r="AB758" s="239"/>
    </row>
    <row r="759" spans="2:28" s="188" customFormat="1" x14ac:dyDescent="0.2">
      <c r="B759" s="190"/>
      <c r="C759" s="190"/>
      <c r="G759" s="237"/>
      <c r="H759" s="237"/>
      <c r="L759" s="237"/>
      <c r="M759" s="237"/>
      <c r="N759" s="237"/>
      <c r="P759" s="238"/>
      <c r="Q759" s="238"/>
      <c r="S759" s="237"/>
      <c r="T759" s="237"/>
      <c r="W759" s="237"/>
      <c r="X759" s="237"/>
      <c r="AB759" s="239"/>
    </row>
    <row r="760" spans="2:28" s="188" customFormat="1" x14ac:dyDescent="0.2">
      <c r="B760" s="190"/>
      <c r="C760" s="190"/>
      <c r="G760" s="237"/>
      <c r="H760" s="237"/>
      <c r="L760" s="237"/>
      <c r="M760" s="237"/>
      <c r="N760" s="237"/>
      <c r="P760" s="238"/>
      <c r="Q760" s="238"/>
      <c r="S760" s="237"/>
      <c r="T760" s="237"/>
      <c r="W760" s="237"/>
      <c r="X760" s="237"/>
      <c r="AB760" s="239"/>
    </row>
    <row r="761" spans="2:28" s="188" customFormat="1" x14ac:dyDescent="0.2">
      <c r="B761" s="190"/>
      <c r="C761" s="190"/>
      <c r="G761" s="237"/>
      <c r="H761" s="237"/>
      <c r="L761" s="237"/>
      <c r="M761" s="237"/>
      <c r="N761" s="237"/>
      <c r="P761" s="238"/>
      <c r="Q761" s="238"/>
      <c r="S761" s="237"/>
      <c r="T761" s="237"/>
      <c r="W761" s="237"/>
      <c r="X761" s="237"/>
      <c r="AB761" s="239"/>
    </row>
    <row r="762" spans="2:28" s="188" customFormat="1" x14ac:dyDescent="0.2">
      <c r="B762" s="190"/>
      <c r="C762" s="190"/>
      <c r="G762" s="237"/>
      <c r="H762" s="237"/>
      <c r="L762" s="237"/>
      <c r="M762" s="237"/>
      <c r="N762" s="237"/>
      <c r="P762" s="238"/>
      <c r="Q762" s="238"/>
      <c r="S762" s="237"/>
      <c r="T762" s="237"/>
      <c r="W762" s="237"/>
      <c r="X762" s="237"/>
      <c r="AB762" s="239"/>
    </row>
    <row r="763" spans="2:28" s="188" customFormat="1" x14ac:dyDescent="0.2">
      <c r="B763" s="190"/>
      <c r="C763" s="190"/>
      <c r="G763" s="237"/>
      <c r="H763" s="237"/>
      <c r="L763" s="237"/>
      <c r="M763" s="237"/>
      <c r="N763" s="237"/>
      <c r="P763" s="238"/>
      <c r="Q763" s="238"/>
      <c r="S763" s="237"/>
      <c r="T763" s="237"/>
      <c r="W763" s="237"/>
      <c r="X763" s="237"/>
      <c r="AB763" s="239"/>
    </row>
    <row r="764" spans="2:28" s="188" customFormat="1" x14ac:dyDescent="0.2">
      <c r="B764" s="190"/>
      <c r="C764" s="190"/>
      <c r="G764" s="237"/>
      <c r="H764" s="237"/>
      <c r="L764" s="237"/>
      <c r="M764" s="237"/>
      <c r="N764" s="237"/>
      <c r="P764" s="238"/>
      <c r="Q764" s="238"/>
      <c r="S764" s="237"/>
      <c r="T764" s="237"/>
      <c r="W764" s="237"/>
      <c r="X764" s="237"/>
      <c r="AB764" s="239"/>
    </row>
    <row r="765" spans="2:28" s="188" customFormat="1" x14ac:dyDescent="0.2">
      <c r="B765" s="190"/>
      <c r="C765" s="190"/>
      <c r="G765" s="237"/>
      <c r="H765" s="237"/>
      <c r="L765" s="237"/>
      <c r="M765" s="237"/>
      <c r="N765" s="237"/>
      <c r="P765" s="238"/>
      <c r="Q765" s="238"/>
      <c r="S765" s="237"/>
      <c r="T765" s="237"/>
      <c r="W765" s="237"/>
      <c r="X765" s="237"/>
      <c r="AB765" s="239"/>
    </row>
    <row r="766" spans="2:28" s="188" customFormat="1" x14ac:dyDescent="0.2">
      <c r="B766" s="190"/>
      <c r="C766" s="190"/>
      <c r="G766" s="237"/>
      <c r="H766" s="237"/>
      <c r="L766" s="237"/>
      <c r="M766" s="237"/>
      <c r="N766" s="237"/>
      <c r="P766" s="238"/>
      <c r="Q766" s="238"/>
      <c r="S766" s="237"/>
      <c r="T766" s="237"/>
      <c r="W766" s="237"/>
      <c r="X766" s="237"/>
      <c r="AB766" s="239"/>
    </row>
    <row r="767" spans="2:28" s="188" customFormat="1" x14ac:dyDescent="0.2">
      <c r="B767" s="190"/>
      <c r="C767" s="190"/>
      <c r="G767" s="237"/>
      <c r="H767" s="237"/>
      <c r="L767" s="237"/>
      <c r="M767" s="237"/>
      <c r="N767" s="237"/>
      <c r="P767" s="238"/>
      <c r="Q767" s="238"/>
      <c r="S767" s="237"/>
      <c r="T767" s="237"/>
      <c r="W767" s="237"/>
      <c r="X767" s="237"/>
      <c r="AB767" s="239"/>
    </row>
    <row r="768" spans="2:28" s="188" customFormat="1" x14ac:dyDescent="0.2">
      <c r="B768" s="190"/>
      <c r="C768" s="190"/>
      <c r="G768" s="237"/>
      <c r="H768" s="237"/>
      <c r="L768" s="237"/>
      <c r="M768" s="237"/>
      <c r="N768" s="237"/>
      <c r="P768" s="238"/>
      <c r="Q768" s="238"/>
      <c r="S768" s="237"/>
      <c r="T768" s="237"/>
      <c r="W768" s="237"/>
      <c r="X768" s="237"/>
      <c r="AB768" s="239"/>
    </row>
    <row r="769" spans="2:28" s="188" customFormat="1" x14ac:dyDescent="0.2">
      <c r="B769" s="190"/>
      <c r="C769" s="190"/>
      <c r="G769" s="237"/>
      <c r="H769" s="237"/>
      <c r="L769" s="237"/>
      <c r="M769" s="237"/>
      <c r="N769" s="237"/>
      <c r="P769" s="238"/>
      <c r="Q769" s="238"/>
      <c r="S769" s="237"/>
      <c r="T769" s="237"/>
      <c r="W769" s="237"/>
      <c r="X769" s="237"/>
      <c r="AB769" s="239"/>
    </row>
    <row r="770" spans="2:28" s="188" customFormat="1" x14ac:dyDescent="0.2">
      <c r="B770" s="190"/>
      <c r="C770" s="190"/>
      <c r="G770" s="237"/>
      <c r="H770" s="237"/>
      <c r="L770" s="237"/>
      <c r="M770" s="237"/>
      <c r="N770" s="237"/>
      <c r="P770" s="238"/>
      <c r="Q770" s="238"/>
      <c r="S770" s="237"/>
      <c r="T770" s="237"/>
      <c r="W770" s="237"/>
      <c r="X770" s="237"/>
      <c r="AB770" s="239"/>
    </row>
    <row r="771" spans="2:28" s="188" customFormat="1" x14ac:dyDescent="0.2">
      <c r="B771" s="190"/>
      <c r="C771" s="190"/>
      <c r="G771" s="237"/>
      <c r="H771" s="237"/>
      <c r="L771" s="237"/>
      <c r="M771" s="237"/>
      <c r="N771" s="237"/>
      <c r="P771" s="238"/>
      <c r="Q771" s="238"/>
      <c r="S771" s="237"/>
      <c r="T771" s="237"/>
      <c r="W771" s="237"/>
      <c r="X771" s="237"/>
      <c r="AB771" s="239"/>
    </row>
    <row r="772" spans="2:28" s="188" customFormat="1" x14ac:dyDescent="0.2">
      <c r="B772" s="190"/>
      <c r="C772" s="190"/>
      <c r="G772" s="237"/>
      <c r="H772" s="237"/>
      <c r="L772" s="237"/>
      <c r="M772" s="237"/>
      <c r="N772" s="237"/>
      <c r="P772" s="238"/>
      <c r="Q772" s="238"/>
      <c r="S772" s="237"/>
      <c r="T772" s="237"/>
      <c r="W772" s="237"/>
      <c r="X772" s="237"/>
      <c r="AB772" s="239"/>
    </row>
    <row r="773" spans="2:28" s="188" customFormat="1" x14ac:dyDescent="0.2">
      <c r="B773" s="190"/>
      <c r="C773" s="190"/>
      <c r="G773" s="237"/>
      <c r="H773" s="237"/>
      <c r="L773" s="237"/>
      <c r="M773" s="237"/>
      <c r="N773" s="237"/>
      <c r="P773" s="238"/>
      <c r="Q773" s="238"/>
      <c r="S773" s="237"/>
      <c r="T773" s="237"/>
      <c r="W773" s="237"/>
      <c r="X773" s="237"/>
      <c r="AB773" s="239"/>
    </row>
    <row r="774" spans="2:28" s="188" customFormat="1" x14ac:dyDescent="0.2">
      <c r="B774" s="190"/>
      <c r="C774" s="190"/>
      <c r="G774" s="237"/>
      <c r="H774" s="237"/>
      <c r="L774" s="237"/>
      <c r="M774" s="237"/>
      <c r="N774" s="237"/>
      <c r="P774" s="238"/>
      <c r="Q774" s="238"/>
      <c r="S774" s="237"/>
      <c r="T774" s="237"/>
      <c r="W774" s="237"/>
      <c r="X774" s="237"/>
      <c r="AB774" s="239"/>
    </row>
    <row r="775" spans="2:28" s="188" customFormat="1" x14ac:dyDescent="0.2">
      <c r="B775" s="190"/>
      <c r="C775" s="190"/>
      <c r="G775" s="237"/>
      <c r="H775" s="237"/>
      <c r="L775" s="237"/>
      <c r="M775" s="237"/>
      <c r="N775" s="237"/>
      <c r="P775" s="238"/>
      <c r="Q775" s="238"/>
      <c r="S775" s="237"/>
      <c r="T775" s="237"/>
      <c r="W775" s="237"/>
      <c r="X775" s="237"/>
      <c r="AB775" s="239"/>
    </row>
    <row r="776" spans="2:28" s="188" customFormat="1" x14ac:dyDescent="0.2">
      <c r="B776" s="190"/>
      <c r="C776" s="190"/>
      <c r="G776" s="237"/>
      <c r="H776" s="237"/>
      <c r="L776" s="237"/>
      <c r="M776" s="237"/>
      <c r="N776" s="237"/>
      <c r="P776" s="238"/>
      <c r="Q776" s="238"/>
      <c r="S776" s="237"/>
      <c r="T776" s="237"/>
      <c r="W776" s="237"/>
      <c r="X776" s="237"/>
      <c r="AB776" s="239"/>
    </row>
    <row r="777" spans="2:28" s="188" customFormat="1" x14ac:dyDescent="0.2">
      <c r="B777" s="190"/>
      <c r="C777" s="190"/>
      <c r="G777" s="237"/>
      <c r="H777" s="237"/>
      <c r="L777" s="237"/>
      <c r="M777" s="237"/>
      <c r="N777" s="237"/>
      <c r="P777" s="238"/>
      <c r="Q777" s="238"/>
      <c r="S777" s="237"/>
      <c r="T777" s="237"/>
      <c r="W777" s="237"/>
      <c r="X777" s="237"/>
      <c r="AB777" s="239"/>
    </row>
    <row r="778" spans="2:28" s="188" customFormat="1" x14ac:dyDescent="0.2">
      <c r="B778" s="190"/>
      <c r="C778" s="190"/>
      <c r="G778" s="237"/>
      <c r="H778" s="237"/>
      <c r="L778" s="237"/>
      <c r="M778" s="237"/>
      <c r="N778" s="237"/>
      <c r="P778" s="238"/>
      <c r="Q778" s="238"/>
      <c r="S778" s="237"/>
      <c r="T778" s="237"/>
      <c r="W778" s="237"/>
      <c r="X778" s="237"/>
      <c r="AB778" s="239"/>
    </row>
    <row r="779" spans="2:28" s="188" customFormat="1" x14ac:dyDescent="0.2">
      <c r="B779" s="190"/>
      <c r="C779" s="190"/>
      <c r="G779" s="237"/>
      <c r="H779" s="237"/>
      <c r="L779" s="237"/>
      <c r="M779" s="237"/>
      <c r="N779" s="237"/>
      <c r="P779" s="238"/>
      <c r="Q779" s="238"/>
      <c r="S779" s="237"/>
      <c r="T779" s="237"/>
      <c r="W779" s="237"/>
      <c r="X779" s="237"/>
      <c r="AB779" s="239"/>
    </row>
    <row r="780" spans="2:28" s="188" customFormat="1" x14ac:dyDescent="0.2">
      <c r="B780" s="190"/>
      <c r="C780" s="190"/>
      <c r="G780" s="237"/>
      <c r="H780" s="237"/>
      <c r="L780" s="237"/>
      <c r="M780" s="237"/>
      <c r="N780" s="237"/>
      <c r="P780" s="238"/>
      <c r="Q780" s="238"/>
      <c r="S780" s="237"/>
      <c r="T780" s="237"/>
      <c r="W780" s="237"/>
      <c r="X780" s="237"/>
      <c r="AB780" s="239"/>
    </row>
    <row r="781" spans="2:28" s="188" customFormat="1" x14ac:dyDescent="0.2">
      <c r="B781" s="190"/>
      <c r="C781" s="190"/>
      <c r="G781" s="237"/>
      <c r="H781" s="237"/>
      <c r="L781" s="237"/>
      <c r="M781" s="237"/>
      <c r="N781" s="237"/>
      <c r="P781" s="238"/>
      <c r="Q781" s="238"/>
      <c r="S781" s="237"/>
      <c r="T781" s="237"/>
      <c r="W781" s="237"/>
      <c r="X781" s="237"/>
      <c r="AB781" s="239"/>
    </row>
    <row r="782" spans="2:28" s="188" customFormat="1" x14ac:dyDescent="0.2">
      <c r="B782" s="190"/>
      <c r="C782" s="190"/>
      <c r="G782" s="237"/>
      <c r="H782" s="237"/>
      <c r="L782" s="237"/>
      <c r="M782" s="237"/>
      <c r="N782" s="237"/>
      <c r="P782" s="238"/>
      <c r="Q782" s="238"/>
      <c r="S782" s="237"/>
      <c r="T782" s="237"/>
      <c r="W782" s="237"/>
      <c r="X782" s="237"/>
      <c r="AB782" s="239"/>
    </row>
    <row r="783" spans="2:28" s="188" customFormat="1" x14ac:dyDescent="0.2">
      <c r="B783" s="190"/>
      <c r="C783" s="190"/>
      <c r="G783" s="237"/>
      <c r="H783" s="237"/>
      <c r="L783" s="237"/>
      <c r="M783" s="237"/>
      <c r="N783" s="237"/>
      <c r="P783" s="238"/>
      <c r="Q783" s="238"/>
      <c r="S783" s="237"/>
      <c r="T783" s="237"/>
      <c r="W783" s="237"/>
      <c r="X783" s="237"/>
      <c r="AB783" s="239"/>
    </row>
    <row r="784" spans="2:28" s="188" customFormat="1" x14ac:dyDescent="0.2">
      <c r="B784" s="190"/>
      <c r="C784" s="190"/>
      <c r="G784" s="237"/>
      <c r="H784" s="237"/>
      <c r="L784" s="237"/>
      <c r="M784" s="237"/>
      <c r="N784" s="237"/>
      <c r="P784" s="238"/>
      <c r="Q784" s="238"/>
      <c r="S784" s="237"/>
      <c r="T784" s="237"/>
      <c r="W784" s="237"/>
      <c r="X784" s="237"/>
      <c r="AB784" s="239"/>
    </row>
    <row r="785" spans="2:28" s="188" customFormat="1" x14ac:dyDescent="0.2">
      <c r="B785" s="190"/>
      <c r="C785" s="190"/>
      <c r="G785" s="237"/>
      <c r="H785" s="237"/>
      <c r="L785" s="237"/>
      <c r="M785" s="237"/>
      <c r="N785" s="237"/>
      <c r="P785" s="238"/>
      <c r="Q785" s="238"/>
      <c r="S785" s="237"/>
      <c r="T785" s="237"/>
      <c r="W785" s="237"/>
      <c r="X785" s="237"/>
      <c r="AB785" s="239"/>
    </row>
    <row r="786" spans="2:28" s="188" customFormat="1" x14ac:dyDescent="0.2">
      <c r="B786" s="190"/>
      <c r="C786" s="190"/>
      <c r="G786" s="237"/>
      <c r="H786" s="237"/>
      <c r="L786" s="237"/>
      <c r="M786" s="237"/>
      <c r="N786" s="237"/>
      <c r="P786" s="238"/>
      <c r="Q786" s="238"/>
      <c r="S786" s="237"/>
      <c r="T786" s="237"/>
      <c r="W786" s="237"/>
      <c r="X786" s="237"/>
      <c r="AB786" s="239"/>
    </row>
    <row r="787" spans="2:28" s="188" customFormat="1" x14ac:dyDescent="0.2">
      <c r="B787" s="190"/>
      <c r="C787" s="190"/>
      <c r="G787" s="237"/>
      <c r="H787" s="237"/>
      <c r="L787" s="237"/>
      <c r="M787" s="237"/>
      <c r="N787" s="237"/>
      <c r="P787" s="238"/>
      <c r="Q787" s="238"/>
      <c r="S787" s="237"/>
      <c r="T787" s="237"/>
      <c r="W787" s="237"/>
      <c r="X787" s="237"/>
      <c r="AB787" s="239"/>
    </row>
    <row r="788" spans="2:28" s="188" customFormat="1" x14ac:dyDescent="0.2">
      <c r="B788" s="190"/>
      <c r="C788" s="190"/>
      <c r="G788" s="237"/>
      <c r="H788" s="237"/>
      <c r="L788" s="237"/>
      <c r="M788" s="237"/>
      <c r="N788" s="237"/>
      <c r="P788" s="238"/>
      <c r="Q788" s="238"/>
      <c r="S788" s="237"/>
      <c r="T788" s="237"/>
      <c r="W788" s="237"/>
      <c r="X788" s="237"/>
      <c r="AB788" s="239"/>
    </row>
    <row r="789" spans="2:28" s="188" customFormat="1" x14ac:dyDescent="0.2">
      <c r="B789" s="190"/>
      <c r="C789" s="190"/>
      <c r="G789" s="237"/>
      <c r="H789" s="237"/>
      <c r="L789" s="237"/>
      <c r="M789" s="237"/>
      <c r="N789" s="237"/>
      <c r="P789" s="238"/>
      <c r="Q789" s="238"/>
      <c r="S789" s="237"/>
      <c r="T789" s="237"/>
      <c r="W789" s="237"/>
      <c r="X789" s="237"/>
      <c r="AB789" s="239"/>
    </row>
    <row r="790" spans="2:28" s="188" customFormat="1" x14ac:dyDescent="0.2">
      <c r="B790" s="190"/>
      <c r="C790" s="190"/>
      <c r="G790" s="237"/>
      <c r="H790" s="237"/>
      <c r="L790" s="237"/>
      <c r="M790" s="237"/>
      <c r="N790" s="237"/>
      <c r="P790" s="238"/>
      <c r="Q790" s="238"/>
      <c r="S790" s="237"/>
      <c r="T790" s="237"/>
      <c r="W790" s="237"/>
      <c r="X790" s="237"/>
      <c r="AB790" s="239"/>
    </row>
    <row r="791" spans="2:28" s="188" customFormat="1" x14ac:dyDescent="0.2">
      <c r="B791" s="190"/>
      <c r="C791" s="190"/>
      <c r="G791" s="237"/>
      <c r="H791" s="237"/>
      <c r="L791" s="237"/>
      <c r="M791" s="237"/>
      <c r="N791" s="237"/>
      <c r="P791" s="238"/>
      <c r="Q791" s="238"/>
      <c r="S791" s="237"/>
      <c r="T791" s="237"/>
      <c r="W791" s="237"/>
      <c r="X791" s="237"/>
      <c r="AB791" s="239"/>
    </row>
    <row r="792" spans="2:28" s="188" customFormat="1" x14ac:dyDescent="0.2">
      <c r="B792" s="190"/>
      <c r="C792" s="190"/>
      <c r="G792" s="237"/>
      <c r="H792" s="237"/>
      <c r="L792" s="237"/>
      <c r="M792" s="237"/>
      <c r="N792" s="237"/>
      <c r="P792" s="238"/>
      <c r="Q792" s="238"/>
      <c r="S792" s="237"/>
      <c r="T792" s="237"/>
      <c r="W792" s="237"/>
      <c r="X792" s="237"/>
      <c r="AB792" s="239"/>
    </row>
    <row r="793" spans="2:28" s="188" customFormat="1" x14ac:dyDescent="0.2">
      <c r="B793" s="190"/>
      <c r="C793" s="190"/>
      <c r="G793" s="237"/>
      <c r="H793" s="237"/>
      <c r="L793" s="237"/>
      <c r="M793" s="237"/>
      <c r="N793" s="237"/>
      <c r="P793" s="238"/>
      <c r="Q793" s="238"/>
      <c r="S793" s="237"/>
      <c r="T793" s="237"/>
      <c r="W793" s="237"/>
      <c r="X793" s="237"/>
      <c r="AB793" s="239"/>
    </row>
    <row r="794" spans="2:28" s="188" customFormat="1" x14ac:dyDescent="0.2">
      <c r="B794" s="190"/>
      <c r="C794" s="190"/>
      <c r="G794" s="237"/>
      <c r="H794" s="237"/>
      <c r="L794" s="237"/>
      <c r="M794" s="237"/>
      <c r="N794" s="237"/>
      <c r="P794" s="238"/>
      <c r="Q794" s="238"/>
      <c r="S794" s="237"/>
      <c r="T794" s="237"/>
      <c r="W794" s="237"/>
      <c r="X794" s="237"/>
      <c r="AB794" s="239"/>
    </row>
    <row r="795" spans="2:28" s="188" customFormat="1" x14ac:dyDescent="0.2">
      <c r="B795" s="190"/>
      <c r="C795" s="190"/>
      <c r="G795" s="237"/>
      <c r="H795" s="237"/>
      <c r="L795" s="237"/>
      <c r="M795" s="237"/>
      <c r="N795" s="237"/>
      <c r="P795" s="238"/>
      <c r="Q795" s="238"/>
      <c r="S795" s="237"/>
      <c r="T795" s="237"/>
      <c r="W795" s="237"/>
      <c r="X795" s="237"/>
      <c r="AB795" s="239"/>
    </row>
    <row r="796" spans="2:28" s="188" customFormat="1" x14ac:dyDescent="0.2">
      <c r="B796" s="190"/>
      <c r="C796" s="190"/>
      <c r="G796" s="237"/>
      <c r="H796" s="237"/>
      <c r="L796" s="237"/>
      <c r="M796" s="237"/>
      <c r="N796" s="237"/>
      <c r="P796" s="238"/>
      <c r="Q796" s="238"/>
      <c r="S796" s="237"/>
      <c r="T796" s="237"/>
      <c r="W796" s="237"/>
      <c r="X796" s="237"/>
      <c r="AB796" s="239"/>
    </row>
    <row r="797" spans="2:28" s="188" customFormat="1" x14ac:dyDescent="0.2">
      <c r="B797" s="190"/>
      <c r="C797" s="190"/>
      <c r="G797" s="237"/>
      <c r="H797" s="237"/>
      <c r="L797" s="237"/>
      <c r="M797" s="237"/>
      <c r="N797" s="237"/>
      <c r="P797" s="238"/>
      <c r="Q797" s="238"/>
      <c r="S797" s="237"/>
      <c r="T797" s="237"/>
      <c r="W797" s="237"/>
      <c r="X797" s="237"/>
      <c r="AB797" s="239"/>
    </row>
    <row r="798" spans="2:28" s="188" customFormat="1" x14ac:dyDescent="0.2">
      <c r="B798" s="190"/>
      <c r="C798" s="190"/>
      <c r="G798" s="237"/>
      <c r="H798" s="237"/>
      <c r="L798" s="237"/>
      <c r="M798" s="237"/>
      <c r="N798" s="237"/>
      <c r="P798" s="238"/>
      <c r="Q798" s="238"/>
      <c r="S798" s="237"/>
      <c r="T798" s="237"/>
      <c r="W798" s="237"/>
      <c r="X798" s="237"/>
      <c r="AB798" s="239"/>
    </row>
    <row r="799" spans="2:28" s="188" customFormat="1" x14ac:dyDescent="0.2">
      <c r="B799" s="190"/>
      <c r="C799" s="190"/>
      <c r="G799" s="237"/>
      <c r="H799" s="237"/>
      <c r="L799" s="237"/>
      <c r="M799" s="237"/>
      <c r="N799" s="237"/>
      <c r="P799" s="238"/>
      <c r="Q799" s="238"/>
      <c r="S799" s="237"/>
      <c r="T799" s="237"/>
      <c r="W799" s="237"/>
      <c r="X799" s="237"/>
      <c r="AB799" s="239"/>
    </row>
    <row r="800" spans="2:28" s="188" customFormat="1" x14ac:dyDescent="0.2">
      <c r="B800" s="190"/>
      <c r="C800" s="190"/>
      <c r="G800" s="237"/>
      <c r="H800" s="237"/>
      <c r="L800" s="237"/>
      <c r="M800" s="237"/>
      <c r="N800" s="237"/>
      <c r="P800" s="238"/>
      <c r="Q800" s="238"/>
      <c r="S800" s="237"/>
      <c r="T800" s="237"/>
      <c r="W800" s="237"/>
      <c r="X800" s="237"/>
      <c r="AB800" s="239"/>
    </row>
    <row r="801" spans="2:28" s="188" customFormat="1" x14ac:dyDescent="0.2">
      <c r="B801" s="190"/>
      <c r="C801" s="190"/>
      <c r="G801" s="237"/>
      <c r="H801" s="237"/>
      <c r="L801" s="237"/>
      <c r="M801" s="237"/>
      <c r="N801" s="237"/>
      <c r="P801" s="238"/>
      <c r="Q801" s="238"/>
      <c r="S801" s="237"/>
      <c r="T801" s="237"/>
      <c r="W801" s="237"/>
      <c r="X801" s="237"/>
      <c r="AB801" s="239"/>
    </row>
    <row r="802" spans="2:28" s="188" customFormat="1" x14ac:dyDescent="0.2">
      <c r="B802" s="190"/>
      <c r="C802" s="190"/>
      <c r="G802" s="237"/>
      <c r="H802" s="237"/>
      <c r="L802" s="237"/>
      <c r="M802" s="237"/>
      <c r="N802" s="237"/>
      <c r="P802" s="238"/>
      <c r="Q802" s="238"/>
      <c r="S802" s="237"/>
      <c r="T802" s="237"/>
      <c r="W802" s="237"/>
      <c r="X802" s="237"/>
      <c r="AB802" s="239"/>
    </row>
    <row r="803" spans="2:28" s="188" customFormat="1" x14ac:dyDescent="0.2">
      <c r="B803" s="190"/>
      <c r="C803" s="190"/>
      <c r="G803" s="237"/>
      <c r="H803" s="237"/>
      <c r="L803" s="237"/>
      <c r="M803" s="237"/>
      <c r="N803" s="237"/>
      <c r="P803" s="238"/>
      <c r="Q803" s="238"/>
      <c r="S803" s="237"/>
      <c r="T803" s="237"/>
      <c r="W803" s="237"/>
      <c r="X803" s="237"/>
      <c r="AB803" s="239"/>
    </row>
    <row r="804" spans="2:28" s="188" customFormat="1" x14ac:dyDescent="0.2">
      <c r="B804" s="190"/>
      <c r="C804" s="190"/>
      <c r="G804" s="237"/>
      <c r="H804" s="237"/>
      <c r="L804" s="237"/>
      <c r="M804" s="237"/>
      <c r="N804" s="237"/>
      <c r="P804" s="238"/>
      <c r="Q804" s="238"/>
      <c r="S804" s="237"/>
      <c r="T804" s="237"/>
      <c r="W804" s="237"/>
      <c r="X804" s="237"/>
      <c r="AB804" s="239"/>
    </row>
    <row r="805" spans="2:28" s="188" customFormat="1" x14ac:dyDescent="0.2">
      <c r="B805" s="190"/>
      <c r="C805" s="190"/>
      <c r="G805" s="237"/>
      <c r="H805" s="237"/>
      <c r="L805" s="237"/>
      <c r="M805" s="237"/>
      <c r="N805" s="237"/>
      <c r="P805" s="238"/>
      <c r="Q805" s="238"/>
      <c r="S805" s="237"/>
      <c r="T805" s="237"/>
      <c r="W805" s="237"/>
      <c r="X805" s="237"/>
      <c r="AB805" s="239"/>
    </row>
    <row r="806" spans="2:28" s="188" customFormat="1" x14ac:dyDescent="0.2">
      <c r="B806" s="190"/>
      <c r="C806" s="190"/>
      <c r="G806" s="237"/>
      <c r="H806" s="237"/>
      <c r="L806" s="237"/>
      <c r="M806" s="237"/>
      <c r="N806" s="237"/>
      <c r="P806" s="238"/>
      <c r="Q806" s="238"/>
      <c r="S806" s="237"/>
      <c r="T806" s="237"/>
      <c r="W806" s="237"/>
      <c r="X806" s="237"/>
      <c r="AB806" s="239"/>
    </row>
    <row r="807" spans="2:28" s="188" customFormat="1" x14ac:dyDescent="0.2">
      <c r="B807" s="190"/>
      <c r="C807" s="190"/>
      <c r="G807" s="237"/>
      <c r="H807" s="237"/>
      <c r="L807" s="237"/>
      <c r="M807" s="237"/>
      <c r="N807" s="237"/>
      <c r="P807" s="238"/>
      <c r="Q807" s="238"/>
      <c r="S807" s="237"/>
      <c r="T807" s="237"/>
      <c r="W807" s="237"/>
      <c r="X807" s="237"/>
      <c r="AB807" s="239"/>
    </row>
    <row r="808" spans="2:28" s="188" customFormat="1" x14ac:dyDescent="0.2">
      <c r="B808" s="190"/>
      <c r="C808" s="190"/>
      <c r="G808" s="237"/>
      <c r="H808" s="237"/>
      <c r="L808" s="237"/>
      <c r="M808" s="237"/>
      <c r="N808" s="237"/>
      <c r="P808" s="238"/>
      <c r="Q808" s="238"/>
      <c r="S808" s="237"/>
      <c r="T808" s="237"/>
      <c r="W808" s="237"/>
      <c r="X808" s="237"/>
      <c r="AB808" s="239"/>
    </row>
    <row r="809" spans="2:28" s="188" customFormat="1" x14ac:dyDescent="0.2">
      <c r="B809" s="190"/>
      <c r="C809" s="190"/>
      <c r="G809" s="237"/>
      <c r="H809" s="237"/>
      <c r="L809" s="237"/>
      <c r="M809" s="237"/>
      <c r="N809" s="237"/>
      <c r="P809" s="238"/>
      <c r="Q809" s="238"/>
      <c r="S809" s="237"/>
      <c r="T809" s="237"/>
      <c r="W809" s="237"/>
      <c r="X809" s="237"/>
      <c r="AB809" s="239"/>
    </row>
    <row r="810" spans="2:28" s="188" customFormat="1" x14ac:dyDescent="0.2">
      <c r="B810" s="190"/>
      <c r="C810" s="190"/>
      <c r="G810" s="237"/>
      <c r="H810" s="237"/>
      <c r="L810" s="237"/>
      <c r="M810" s="237"/>
      <c r="N810" s="237"/>
      <c r="P810" s="238"/>
      <c r="Q810" s="238"/>
      <c r="S810" s="237"/>
      <c r="T810" s="237"/>
      <c r="W810" s="237"/>
      <c r="X810" s="237"/>
      <c r="AB810" s="239"/>
    </row>
    <row r="811" spans="2:28" s="188" customFormat="1" x14ac:dyDescent="0.2">
      <c r="B811" s="190"/>
      <c r="C811" s="190"/>
      <c r="G811" s="237"/>
      <c r="H811" s="237"/>
      <c r="L811" s="237"/>
      <c r="M811" s="237"/>
      <c r="N811" s="237"/>
      <c r="P811" s="238"/>
      <c r="Q811" s="238"/>
      <c r="S811" s="237"/>
      <c r="T811" s="237"/>
      <c r="W811" s="237"/>
      <c r="X811" s="237"/>
      <c r="AB811" s="239"/>
    </row>
    <row r="812" spans="2:28" s="188" customFormat="1" x14ac:dyDescent="0.2">
      <c r="B812" s="190"/>
      <c r="C812" s="190"/>
      <c r="G812" s="237"/>
      <c r="H812" s="237"/>
      <c r="L812" s="237"/>
      <c r="M812" s="237"/>
      <c r="N812" s="237"/>
      <c r="P812" s="238"/>
      <c r="Q812" s="238"/>
      <c r="S812" s="237"/>
      <c r="T812" s="237"/>
      <c r="W812" s="237"/>
      <c r="X812" s="237"/>
      <c r="AB812" s="239"/>
    </row>
    <row r="813" spans="2:28" s="188" customFormat="1" x14ac:dyDescent="0.2">
      <c r="B813" s="190"/>
      <c r="C813" s="190"/>
      <c r="G813" s="237"/>
      <c r="H813" s="237"/>
      <c r="L813" s="237"/>
      <c r="M813" s="237"/>
      <c r="N813" s="237"/>
      <c r="P813" s="238"/>
      <c r="Q813" s="238"/>
      <c r="S813" s="237"/>
      <c r="T813" s="237"/>
      <c r="W813" s="237"/>
      <c r="X813" s="237"/>
      <c r="AB813" s="239"/>
    </row>
    <row r="814" spans="2:28" s="188" customFormat="1" x14ac:dyDescent="0.2">
      <c r="B814" s="190"/>
      <c r="C814" s="190"/>
      <c r="G814" s="237"/>
      <c r="H814" s="237"/>
      <c r="L814" s="237"/>
      <c r="M814" s="237"/>
      <c r="N814" s="237"/>
      <c r="P814" s="238"/>
      <c r="Q814" s="238"/>
      <c r="S814" s="237"/>
      <c r="T814" s="237"/>
      <c r="W814" s="237"/>
      <c r="X814" s="237"/>
      <c r="AB814" s="239"/>
    </row>
    <row r="815" spans="2:28" s="188" customFormat="1" x14ac:dyDescent="0.2">
      <c r="B815" s="190"/>
      <c r="C815" s="190"/>
      <c r="G815" s="237"/>
      <c r="H815" s="237"/>
      <c r="L815" s="237"/>
      <c r="M815" s="237"/>
      <c r="N815" s="237"/>
      <c r="P815" s="238"/>
      <c r="Q815" s="238"/>
      <c r="S815" s="237"/>
      <c r="T815" s="237"/>
      <c r="W815" s="237"/>
      <c r="X815" s="237"/>
      <c r="AB815" s="239"/>
    </row>
    <row r="816" spans="2:28" s="188" customFormat="1" x14ac:dyDescent="0.2">
      <c r="B816" s="190"/>
      <c r="C816" s="190"/>
      <c r="G816" s="237"/>
      <c r="H816" s="237"/>
      <c r="L816" s="237"/>
      <c r="M816" s="237"/>
      <c r="N816" s="237"/>
      <c r="P816" s="238"/>
      <c r="Q816" s="238"/>
      <c r="S816" s="237"/>
      <c r="T816" s="237"/>
      <c r="W816" s="237"/>
      <c r="X816" s="237"/>
      <c r="AB816" s="239"/>
    </row>
    <row r="817" spans="2:28" s="188" customFormat="1" x14ac:dyDescent="0.2">
      <c r="B817" s="190"/>
      <c r="C817" s="190"/>
      <c r="G817" s="237"/>
      <c r="H817" s="237"/>
      <c r="L817" s="237"/>
      <c r="M817" s="237"/>
      <c r="N817" s="237"/>
      <c r="P817" s="238"/>
      <c r="Q817" s="238"/>
      <c r="S817" s="237"/>
      <c r="T817" s="237"/>
      <c r="W817" s="237"/>
      <c r="X817" s="237"/>
      <c r="AB817" s="239"/>
    </row>
    <row r="818" spans="2:28" s="188" customFormat="1" x14ac:dyDescent="0.2">
      <c r="B818" s="190"/>
      <c r="C818" s="190"/>
      <c r="G818" s="237"/>
      <c r="H818" s="237"/>
      <c r="L818" s="237"/>
      <c r="M818" s="237"/>
      <c r="N818" s="237"/>
      <c r="P818" s="238"/>
      <c r="Q818" s="238"/>
      <c r="S818" s="237"/>
      <c r="T818" s="237"/>
      <c r="W818" s="237"/>
      <c r="X818" s="237"/>
      <c r="AB818" s="239"/>
    </row>
    <row r="819" spans="2:28" s="188" customFormat="1" x14ac:dyDescent="0.2">
      <c r="B819" s="190"/>
      <c r="C819" s="190"/>
      <c r="G819" s="237"/>
      <c r="H819" s="237"/>
      <c r="L819" s="237"/>
      <c r="M819" s="237"/>
      <c r="N819" s="237"/>
      <c r="P819" s="238"/>
      <c r="Q819" s="238"/>
      <c r="S819" s="237"/>
      <c r="T819" s="237"/>
      <c r="W819" s="237"/>
      <c r="X819" s="237"/>
      <c r="AB819" s="239"/>
    </row>
    <row r="820" spans="2:28" s="188" customFormat="1" x14ac:dyDescent="0.2">
      <c r="B820" s="190"/>
      <c r="C820" s="190"/>
      <c r="G820" s="237"/>
      <c r="H820" s="237"/>
      <c r="L820" s="237"/>
      <c r="M820" s="237"/>
      <c r="N820" s="237"/>
      <c r="P820" s="238"/>
      <c r="Q820" s="238"/>
      <c r="S820" s="237"/>
      <c r="T820" s="237"/>
      <c r="W820" s="237"/>
      <c r="X820" s="237"/>
      <c r="AB820" s="239"/>
    </row>
    <row r="821" spans="2:28" s="188" customFormat="1" x14ac:dyDescent="0.2">
      <c r="B821" s="190"/>
      <c r="C821" s="190"/>
      <c r="G821" s="237"/>
      <c r="H821" s="237"/>
      <c r="L821" s="237"/>
      <c r="M821" s="237"/>
      <c r="N821" s="237"/>
      <c r="P821" s="238"/>
      <c r="Q821" s="238"/>
      <c r="S821" s="237"/>
      <c r="T821" s="237"/>
      <c r="W821" s="237"/>
      <c r="X821" s="237"/>
      <c r="AB821" s="239"/>
    </row>
    <row r="822" spans="2:28" s="188" customFormat="1" x14ac:dyDescent="0.2">
      <c r="B822" s="190"/>
      <c r="C822" s="190"/>
      <c r="G822" s="237"/>
      <c r="H822" s="237"/>
      <c r="L822" s="237"/>
      <c r="M822" s="237"/>
      <c r="N822" s="237"/>
      <c r="P822" s="238"/>
      <c r="Q822" s="238"/>
      <c r="S822" s="237"/>
      <c r="T822" s="237"/>
      <c r="W822" s="237"/>
      <c r="X822" s="237"/>
      <c r="AB822" s="239"/>
    </row>
    <row r="823" spans="2:28" s="188" customFormat="1" x14ac:dyDescent="0.2">
      <c r="B823" s="190"/>
      <c r="C823" s="190"/>
      <c r="G823" s="237"/>
      <c r="H823" s="237"/>
      <c r="L823" s="237"/>
      <c r="M823" s="237"/>
      <c r="N823" s="237"/>
      <c r="P823" s="238"/>
      <c r="Q823" s="238"/>
      <c r="S823" s="237"/>
      <c r="T823" s="237"/>
      <c r="W823" s="237"/>
      <c r="X823" s="237"/>
      <c r="AB823" s="239"/>
    </row>
    <row r="824" spans="2:28" s="188" customFormat="1" x14ac:dyDescent="0.2">
      <c r="B824" s="190"/>
      <c r="C824" s="190"/>
      <c r="G824" s="237"/>
      <c r="H824" s="237"/>
      <c r="L824" s="237"/>
      <c r="M824" s="237"/>
      <c r="N824" s="237"/>
      <c r="P824" s="238"/>
      <c r="Q824" s="238"/>
      <c r="S824" s="237"/>
      <c r="T824" s="237"/>
      <c r="W824" s="237"/>
      <c r="X824" s="237"/>
      <c r="AB824" s="239"/>
    </row>
    <row r="825" spans="2:28" s="188" customFormat="1" x14ac:dyDescent="0.2">
      <c r="B825" s="190"/>
      <c r="C825" s="190"/>
      <c r="G825" s="237"/>
      <c r="H825" s="237"/>
      <c r="L825" s="237"/>
      <c r="M825" s="237"/>
      <c r="N825" s="237"/>
      <c r="P825" s="238"/>
      <c r="Q825" s="238"/>
      <c r="S825" s="237"/>
      <c r="T825" s="237"/>
      <c r="W825" s="237"/>
      <c r="X825" s="237"/>
      <c r="AB825" s="239"/>
    </row>
    <row r="826" spans="2:28" s="188" customFormat="1" x14ac:dyDescent="0.2">
      <c r="B826" s="190"/>
      <c r="C826" s="190"/>
      <c r="G826" s="237"/>
      <c r="H826" s="237"/>
      <c r="L826" s="237"/>
      <c r="M826" s="237"/>
      <c r="N826" s="237"/>
      <c r="P826" s="238"/>
      <c r="Q826" s="238"/>
      <c r="S826" s="237"/>
      <c r="T826" s="237"/>
      <c r="W826" s="237"/>
      <c r="X826" s="237"/>
      <c r="AB826" s="239"/>
    </row>
    <row r="827" spans="2:28" s="188" customFormat="1" x14ac:dyDescent="0.2">
      <c r="B827" s="190"/>
      <c r="C827" s="190"/>
      <c r="G827" s="237"/>
      <c r="H827" s="237"/>
      <c r="L827" s="237"/>
      <c r="M827" s="237"/>
      <c r="N827" s="237"/>
      <c r="P827" s="238"/>
      <c r="Q827" s="238"/>
      <c r="S827" s="237"/>
      <c r="T827" s="237"/>
      <c r="W827" s="237"/>
      <c r="X827" s="237"/>
      <c r="AB827" s="239"/>
    </row>
    <row r="828" spans="2:28" s="188" customFormat="1" x14ac:dyDescent="0.2">
      <c r="B828" s="190"/>
      <c r="C828" s="190"/>
      <c r="G828" s="237"/>
      <c r="H828" s="237"/>
      <c r="L828" s="237"/>
      <c r="M828" s="237"/>
      <c r="N828" s="237"/>
      <c r="P828" s="238"/>
      <c r="Q828" s="238"/>
      <c r="S828" s="237"/>
      <c r="T828" s="237"/>
      <c r="W828" s="237"/>
      <c r="X828" s="237"/>
      <c r="AB828" s="239"/>
    </row>
    <row r="829" spans="2:28" s="188" customFormat="1" x14ac:dyDescent="0.2">
      <c r="B829" s="190"/>
      <c r="C829" s="190"/>
      <c r="G829" s="237"/>
      <c r="H829" s="237"/>
      <c r="L829" s="237"/>
      <c r="M829" s="237"/>
      <c r="N829" s="237"/>
      <c r="P829" s="238"/>
      <c r="Q829" s="238"/>
      <c r="S829" s="237"/>
      <c r="T829" s="237"/>
      <c r="W829" s="237"/>
      <c r="X829" s="237"/>
      <c r="AB829" s="239"/>
    </row>
    <row r="830" spans="2:28" s="188" customFormat="1" x14ac:dyDescent="0.2">
      <c r="B830" s="190"/>
      <c r="C830" s="190"/>
      <c r="G830" s="237"/>
      <c r="H830" s="237"/>
      <c r="L830" s="237"/>
      <c r="M830" s="237"/>
      <c r="N830" s="237"/>
      <c r="P830" s="238"/>
      <c r="Q830" s="238"/>
      <c r="S830" s="237"/>
      <c r="T830" s="237"/>
      <c r="W830" s="237"/>
      <c r="X830" s="237"/>
      <c r="AB830" s="239"/>
    </row>
    <row r="831" spans="2:28" s="188" customFormat="1" x14ac:dyDescent="0.2">
      <c r="B831" s="190"/>
      <c r="C831" s="190"/>
      <c r="G831" s="237"/>
      <c r="H831" s="237"/>
      <c r="L831" s="237"/>
      <c r="M831" s="237"/>
      <c r="N831" s="237"/>
      <c r="P831" s="238"/>
      <c r="Q831" s="238"/>
      <c r="S831" s="237"/>
      <c r="T831" s="237"/>
      <c r="W831" s="237"/>
      <c r="X831" s="237"/>
      <c r="AB831" s="239"/>
    </row>
    <row r="832" spans="2:28" s="188" customFormat="1" x14ac:dyDescent="0.2">
      <c r="B832" s="190"/>
      <c r="C832" s="190"/>
      <c r="G832" s="237"/>
      <c r="H832" s="237"/>
      <c r="L832" s="237"/>
      <c r="M832" s="237"/>
      <c r="N832" s="237"/>
      <c r="P832" s="238"/>
      <c r="Q832" s="238"/>
      <c r="S832" s="237"/>
      <c r="T832" s="237"/>
      <c r="W832" s="237"/>
      <c r="X832" s="237"/>
      <c r="AB832" s="239"/>
    </row>
    <row r="833" spans="2:28" s="188" customFormat="1" x14ac:dyDescent="0.2">
      <c r="B833" s="190"/>
      <c r="C833" s="190"/>
      <c r="G833" s="237"/>
      <c r="H833" s="237"/>
      <c r="L833" s="237"/>
      <c r="M833" s="237"/>
      <c r="N833" s="237"/>
      <c r="P833" s="238"/>
      <c r="Q833" s="238"/>
      <c r="S833" s="237"/>
      <c r="T833" s="237"/>
      <c r="W833" s="237"/>
      <c r="X833" s="237"/>
      <c r="AB833" s="239"/>
    </row>
    <row r="834" spans="2:28" s="188" customFormat="1" x14ac:dyDescent="0.2">
      <c r="B834" s="190"/>
      <c r="C834" s="190"/>
      <c r="G834" s="237"/>
      <c r="H834" s="237"/>
      <c r="L834" s="237"/>
      <c r="M834" s="237"/>
      <c r="N834" s="237"/>
      <c r="P834" s="238"/>
      <c r="Q834" s="238"/>
      <c r="S834" s="237"/>
      <c r="T834" s="237"/>
      <c r="W834" s="237"/>
      <c r="X834" s="237"/>
      <c r="AB834" s="239"/>
    </row>
    <row r="835" spans="2:28" s="188" customFormat="1" x14ac:dyDescent="0.2">
      <c r="B835" s="190"/>
      <c r="C835" s="190"/>
      <c r="G835" s="237"/>
      <c r="H835" s="237"/>
      <c r="L835" s="237"/>
      <c r="M835" s="237"/>
      <c r="N835" s="237"/>
      <c r="P835" s="238"/>
      <c r="Q835" s="238"/>
      <c r="S835" s="237"/>
      <c r="T835" s="237"/>
      <c r="W835" s="237"/>
      <c r="X835" s="237"/>
      <c r="AB835" s="239"/>
    </row>
    <row r="836" spans="2:28" s="188" customFormat="1" x14ac:dyDescent="0.2">
      <c r="B836" s="190"/>
      <c r="C836" s="190"/>
      <c r="G836" s="237"/>
      <c r="H836" s="237"/>
      <c r="L836" s="237"/>
      <c r="M836" s="237"/>
      <c r="N836" s="237"/>
      <c r="P836" s="238"/>
      <c r="Q836" s="238"/>
      <c r="S836" s="237"/>
      <c r="T836" s="237"/>
      <c r="W836" s="237"/>
      <c r="X836" s="237"/>
      <c r="AB836" s="239"/>
    </row>
    <row r="837" spans="2:28" s="188" customFormat="1" x14ac:dyDescent="0.2">
      <c r="B837" s="190"/>
      <c r="C837" s="190"/>
      <c r="G837" s="237"/>
      <c r="H837" s="237"/>
      <c r="L837" s="237"/>
      <c r="M837" s="237"/>
      <c r="N837" s="237"/>
      <c r="P837" s="238"/>
      <c r="Q837" s="238"/>
      <c r="S837" s="237"/>
      <c r="T837" s="237"/>
      <c r="W837" s="237"/>
      <c r="X837" s="237"/>
      <c r="AB837" s="239"/>
    </row>
    <row r="838" spans="2:28" s="188" customFormat="1" x14ac:dyDescent="0.2">
      <c r="B838" s="190"/>
      <c r="C838" s="190"/>
      <c r="G838" s="237"/>
      <c r="H838" s="237"/>
      <c r="L838" s="237"/>
      <c r="M838" s="237"/>
      <c r="N838" s="237"/>
      <c r="P838" s="238"/>
      <c r="Q838" s="238"/>
      <c r="S838" s="237"/>
      <c r="T838" s="237"/>
      <c r="W838" s="237"/>
      <c r="X838" s="237"/>
      <c r="AB838" s="239"/>
    </row>
    <row r="839" spans="2:28" s="188" customFormat="1" x14ac:dyDescent="0.2">
      <c r="B839" s="190"/>
      <c r="C839" s="190"/>
      <c r="G839" s="237"/>
      <c r="H839" s="237"/>
      <c r="L839" s="237"/>
      <c r="M839" s="237"/>
      <c r="N839" s="237"/>
      <c r="P839" s="238"/>
      <c r="Q839" s="238"/>
      <c r="S839" s="237"/>
      <c r="T839" s="237"/>
      <c r="W839" s="237"/>
      <c r="X839" s="237"/>
      <c r="AB839" s="239"/>
    </row>
    <row r="840" spans="2:28" s="188" customFormat="1" x14ac:dyDescent="0.2">
      <c r="B840" s="190"/>
      <c r="C840" s="190"/>
      <c r="G840" s="237"/>
      <c r="H840" s="237"/>
      <c r="L840" s="237"/>
      <c r="M840" s="237"/>
      <c r="N840" s="237"/>
      <c r="P840" s="238"/>
      <c r="Q840" s="238"/>
      <c r="S840" s="237"/>
      <c r="T840" s="237"/>
      <c r="W840" s="237"/>
      <c r="X840" s="237"/>
      <c r="AB840" s="239"/>
    </row>
    <row r="841" spans="2:28" s="188" customFormat="1" x14ac:dyDescent="0.2">
      <c r="B841" s="190"/>
      <c r="C841" s="190"/>
      <c r="G841" s="237"/>
      <c r="H841" s="237"/>
      <c r="L841" s="237"/>
      <c r="M841" s="237"/>
      <c r="N841" s="237"/>
      <c r="P841" s="238"/>
      <c r="Q841" s="238"/>
      <c r="S841" s="237"/>
      <c r="T841" s="237"/>
      <c r="W841" s="237"/>
      <c r="X841" s="237"/>
      <c r="AB841" s="239"/>
    </row>
    <row r="842" spans="2:28" s="188" customFormat="1" x14ac:dyDescent="0.2">
      <c r="B842" s="190"/>
      <c r="C842" s="190"/>
      <c r="G842" s="237"/>
      <c r="H842" s="237"/>
      <c r="L842" s="237"/>
      <c r="M842" s="237"/>
      <c r="N842" s="237"/>
      <c r="P842" s="238"/>
      <c r="Q842" s="238"/>
      <c r="S842" s="237"/>
      <c r="T842" s="237"/>
      <c r="W842" s="237"/>
      <c r="X842" s="237"/>
      <c r="AB842" s="239"/>
    </row>
    <row r="843" spans="2:28" s="188" customFormat="1" x14ac:dyDescent="0.2">
      <c r="B843" s="190"/>
      <c r="C843" s="190"/>
      <c r="G843" s="237"/>
      <c r="H843" s="237"/>
      <c r="L843" s="237"/>
      <c r="M843" s="237"/>
      <c r="N843" s="237"/>
      <c r="P843" s="238"/>
      <c r="Q843" s="238"/>
      <c r="S843" s="237"/>
      <c r="T843" s="237"/>
      <c r="W843" s="237"/>
      <c r="X843" s="237"/>
      <c r="AB843" s="239"/>
    </row>
    <row r="844" spans="2:28" s="188" customFormat="1" x14ac:dyDescent="0.2">
      <c r="B844" s="190"/>
      <c r="C844" s="190"/>
      <c r="G844" s="237"/>
      <c r="H844" s="237"/>
      <c r="L844" s="237"/>
      <c r="M844" s="237"/>
      <c r="N844" s="237"/>
      <c r="P844" s="238"/>
      <c r="Q844" s="238"/>
      <c r="S844" s="237"/>
      <c r="T844" s="237"/>
      <c r="W844" s="237"/>
      <c r="X844" s="237"/>
      <c r="AB844" s="239"/>
    </row>
    <row r="845" spans="2:28" s="188" customFormat="1" x14ac:dyDescent="0.2">
      <c r="B845" s="190"/>
      <c r="C845" s="190"/>
      <c r="G845" s="237"/>
      <c r="H845" s="237"/>
      <c r="L845" s="237"/>
      <c r="M845" s="237"/>
      <c r="N845" s="237"/>
      <c r="P845" s="238"/>
      <c r="Q845" s="238"/>
      <c r="S845" s="237"/>
      <c r="T845" s="237"/>
      <c r="W845" s="237"/>
      <c r="X845" s="237"/>
      <c r="AB845" s="239"/>
    </row>
    <row r="846" spans="2:28" s="188" customFormat="1" x14ac:dyDescent="0.2">
      <c r="B846" s="190"/>
      <c r="C846" s="190"/>
      <c r="G846" s="237"/>
      <c r="H846" s="237"/>
      <c r="L846" s="237"/>
      <c r="M846" s="237"/>
      <c r="N846" s="237"/>
      <c r="P846" s="238"/>
      <c r="Q846" s="238"/>
      <c r="S846" s="237"/>
      <c r="T846" s="237"/>
      <c r="W846" s="237"/>
      <c r="X846" s="237"/>
      <c r="AB846" s="239"/>
    </row>
    <row r="847" spans="2:28" s="188" customFormat="1" x14ac:dyDescent="0.2">
      <c r="B847" s="190"/>
      <c r="C847" s="190"/>
      <c r="G847" s="237"/>
      <c r="H847" s="237"/>
      <c r="L847" s="237"/>
      <c r="M847" s="237"/>
      <c r="N847" s="237"/>
      <c r="P847" s="238"/>
      <c r="Q847" s="238"/>
      <c r="S847" s="237"/>
      <c r="T847" s="237"/>
      <c r="W847" s="237"/>
      <c r="X847" s="237"/>
      <c r="AB847" s="239"/>
    </row>
    <row r="848" spans="2:28" s="188" customFormat="1" x14ac:dyDescent="0.2">
      <c r="B848" s="190"/>
      <c r="C848" s="190"/>
      <c r="G848" s="237"/>
      <c r="H848" s="237"/>
      <c r="L848" s="237"/>
      <c r="M848" s="237"/>
      <c r="N848" s="237"/>
      <c r="P848" s="238"/>
      <c r="Q848" s="238"/>
      <c r="S848" s="237"/>
      <c r="T848" s="237"/>
      <c r="W848" s="237"/>
      <c r="X848" s="237"/>
      <c r="AB848" s="239"/>
    </row>
    <row r="849" spans="2:28" s="188" customFormat="1" x14ac:dyDescent="0.2">
      <c r="B849" s="190"/>
      <c r="C849" s="190"/>
      <c r="G849" s="237"/>
      <c r="H849" s="237"/>
      <c r="L849" s="237"/>
      <c r="M849" s="237"/>
      <c r="N849" s="237"/>
      <c r="P849" s="238"/>
      <c r="Q849" s="238"/>
      <c r="S849" s="237"/>
      <c r="T849" s="237"/>
      <c r="W849" s="237"/>
      <c r="X849" s="237"/>
      <c r="AB849" s="239"/>
    </row>
    <row r="850" spans="2:28" s="188" customFormat="1" x14ac:dyDescent="0.2">
      <c r="B850" s="190"/>
      <c r="C850" s="190"/>
      <c r="G850" s="237"/>
      <c r="H850" s="237"/>
      <c r="L850" s="237"/>
      <c r="M850" s="237"/>
      <c r="N850" s="237"/>
      <c r="P850" s="238"/>
      <c r="Q850" s="238"/>
      <c r="S850" s="237"/>
      <c r="T850" s="237"/>
      <c r="W850" s="237"/>
      <c r="X850" s="237"/>
      <c r="AB850" s="239"/>
    </row>
    <row r="851" spans="2:28" s="188" customFormat="1" x14ac:dyDescent="0.2">
      <c r="B851" s="190"/>
      <c r="C851" s="190"/>
      <c r="G851" s="237"/>
      <c r="H851" s="237"/>
      <c r="L851" s="237"/>
      <c r="M851" s="237"/>
      <c r="N851" s="237"/>
      <c r="P851" s="238"/>
      <c r="Q851" s="238"/>
      <c r="S851" s="237"/>
      <c r="T851" s="237"/>
      <c r="W851" s="237"/>
      <c r="X851" s="237"/>
      <c r="AB851" s="239"/>
    </row>
    <row r="852" spans="2:28" s="188" customFormat="1" x14ac:dyDescent="0.2">
      <c r="B852" s="190"/>
      <c r="C852" s="190"/>
      <c r="G852" s="237"/>
      <c r="H852" s="237"/>
      <c r="L852" s="237"/>
      <c r="M852" s="237"/>
      <c r="N852" s="237"/>
      <c r="P852" s="238"/>
      <c r="Q852" s="238"/>
      <c r="S852" s="237"/>
      <c r="T852" s="237"/>
      <c r="W852" s="237"/>
      <c r="X852" s="237"/>
      <c r="AB852" s="239"/>
    </row>
    <row r="853" spans="2:28" s="188" customFormat="1" x14ac:dyDescent="0.2">
      <c r="B853" s="190"/>
      <c r="C853" s="190"/>
      <c r="G853" s="237"/>
      <c r="H853" s="237"/>
      <c r="L853" s="237"/>
      <c r="M853" s="237"/>
      <c r="N853" s="237"/>
      <c r="P853" s="238"/>
      <c r="Q853" s="238"/>
      <c r="S853" s="237"/>
      <c r="T853" s="237"/>
      <c r="W853" s="237"/>
      <c r="X853" s="237"/>
      <c r="AB853" s="239"/>
    </row>
    <row r="854" spans="2:28" s="188" customFormat="1" x14ac:dyDescent="0.2">
      <c r="B854" s="190"/>
      <c r="C854" s="190"/>
      <c r="G854" s="237"/>
      <c r="H854" s="237"/>
      <c r="L854" s="237"/>
      <c r="M854" s="237"/>
      <c r="N854" s="237"/>
      <c r="P854" s="238"/>
      <c r="Q854" s="238"/>
      <c r="S854" s="237"/>
      <c r="T854" s="237"/>
      <c r="W854" s="237"/>
      <c r="X854" s="237"/>
      <c r="AB854" s="239"/>
    </row>
    <row r="855" spans="2:28" s="188" customFormat="1" x14ac:dyDescent="0.2">
      <c r="B855" s="190"/>
      <c r="C855" s="190"/>
      <c r="G855" s="237"/>
      <c r="H855" s="237"/>
      <c r="L855" s="237"/>
      <c r="M855" s="237"/>
      <c r="N855" s="237"/>
      <c r="P855" s="238"/>
      <c r="Q855" s="238"/>
      <c r="S855" s="237"/>
      <c r="T855" s="237"/>
      <c r="W855" s="237"/>
      <c r="X855" s="237"/>
      <c r="AB855" s="239"/>
    </row>
    <row r="856" spans="2:28" s="188" customFormat="1" x14ac:dyDescent="0.2">
      <c r="B856" s="190"/>
      <c r="C856" s="190"/>
      <c r="G856" s="237"/>
      <c r="H856" s="237"/>
      <c r="L856" s="237"/>
      <c r="M856" s="237"/>
      <c r="N856" s="237"/>
      <c r="P856" s="238"/>
      <c r="Q856" s="238"/>
      <c r="S856" s="237"/>
      <c r="T856" s="237"/>
      <c r="W856" s="237"/>
      <c r="X856" s="237"/>
      <c r="AB856" s="239"/>
    </row>
    <row r="857" spans="2:28" s="188" customFormat="1" x14ac:dyDescent="0.2">
      <c r="B857" s="190"/>
      <c r="C857" s="190"/>
      <c r="G857" s="237"/>
      <c r="H857" s="237"/>
      <c r="L857" s="237"/>
      <c r="M857" s="237"/>
      <c r="N857" s="237"/>
      <c r="P857" s="238"/>
      <c r="Q857" s="238"/>
      <c r="S857" s="237"/>
      <c r="T857" s="237"/>
      <c r="W857" s="237"/>
      <c r="X857" s="237"/>
      <c r="AB857" s="239"/>
    </row>
    <row r="858" spans="2:28" s="188" customFormat="1" x14ac:dyDescent="0.2">
      <c r="B858" s="190"/>
      <c r="C858" s="190"/>
      <c r="G858" s="237"/>
      <c r="H858" s="237"/>
      <c r="L858" s="237"/>
      <c r="M858" s="237"/>
      <c r="N858" s="237"/>
      <c r="P858" s="238"/>
      <c r="Q858" s="238"/>
      <c r="S858" s="237"/>
      <c r="T858" s="237"/>
      <c r="W858" s="237"/>
      <c r="X858" s="237"/>
      <c r="AB858" s="239"/>
    </row>
    <row r="859" spans="2:28" s="188" customFormat="1" x14ac:dyDescent="0.2">
      <c r="B859" s="190"/>
      <c r="C859" s="190"/>
      <c r="G859" s="237"/>
      <c r="H859" s="237"/>
      <c r="L859" s="237"/>
      <c r="M859" s="237"/>
      <c r="N859" s="237"/>
      <c r="P859" s="238"/>
      <c r="Q859" s="238"/>
      <c r="S859" s="237"/>
      <c r="T859" s="237"/>
      <c r="W859" s="237"/>
      <c r="X859" s="237"/>
      <c r="AB859" s="239"/>
    </row>
    <row r="860" spans="2:28" s="188" customFormat="1" x14ac:dyDescent="0.2">
      <c r="B860" s="190"/>
      <c r="C860" s="190"/>
      <c r="G860" s="237"/>
      <c r="H860" s="237"/>
      <c r="L860" s="237"/>
      <c r="M860" s="237"/>
      <c r="N860" s="237"/>
      <c r="P860" s="238"/>
      <c r="Q860" s="238"/>
      <c r="S860" s="237"/>
      <c r="T860" s="237"/>
      <c r="W860" s="237"/>
      <c r="X860" s="237"/>
      <c r="AB860" s="239"/>
    </row>
    <row r="861" spans="2:28" s="188" customFormat="1" x14ac:dyDescent="0.2">
      <c r="B861" s="190"/>
      <c r="C861" s="190"/>
      <c r="G861" s="237"/>
      <c r="H861" s="237"/>
      <c r="L861" s="237"/>
      <c r="M861" s="237"/>
      <c r="N861" s="237"/>
      <c r="P861" s="238"/>
      <c r="Q861" s="238"/>
      <c r="S861" s="237"/>
      <c r="T861" s="237"/>
      <c r="W861" s="237"/>
      <c r="X861" s="237"/>
      <c r="AB861" s="239"/>
    </row>
    <row r="862" spans="2:28" s="188" customFormat="1" x14ac:dyDescent="0.2">
      <c r="B862" s="190"/>
      <c r="C862" s="190"/>
      <c r="G862" s="237"/>
      <c r="H862" s="237"/>
      <c r="L862" s="237"/>
      <c r="M862" s="237"/>
      <c r="N862" s="237"/>
      <c r="P862" s="238"/>
      <c r="Q862" s="238"/>
      <c r="S862" s="237"/>
      <c r="T862" s="237"/>
      <c r="W862" s="237"/>
      <c r="X862" s="237"/>
      <c r="AB862" s="239"/>
    </row>
    <row r="863" spans="2:28" s="188" customFormat="1" x14ac:dyDescent="0.2">
      <c r="B863" s="190"/>
      <c r="C863" s="190"/>
      <c r="G863" s="237"/>
      <c r="H863" s="237"/>
      <c r="L863" s="237"/>
      <c r="M863" s="237"/>
      <c r="N863" s="237"/>
      <c r="P863" s="238"/>
      <c r="Q863" s="238"/>
      <c r="S863" s="237"/>
      <c r="T863" s="237"/>
      <c r="W863" s="237"/>
      <c r="X863" s="237"/>
      <c r="AB863" s="239"/>
    </row>
    <row r="864" spans="2:28" s="188" customFormat="1" x14ac:dyDescent="0.2">
      <c r="B864" s="190"/>
      <c r="C864" s="190"/>
      <c r="G864" s="237"/>
      <c r="H864" s="237"/>
      <c r="L864" s="237"/>
      <c r="M864" s="237"/>
      <c r="N864" s="237"/>
      <c r="P864" s="238"/>
      <c r="Q864" s="238"/>
      <c r="S864" s="237"/>
      <c r="T864" s="237"/>
      <c r="W864" s="237"/>
      <c r="X864" s="237"/>
      <c r="AB864" s="239"/>
    </row>
    <row r="865" spans="2:28" s="188" customFormat="1" x14ac:dyDescent="0.2">
      <c r="B865" s="190"/>
      <c r="C865" s="190"/>
      <c r="G865" s="237"/>
      <c r="H865" s="237"/>
      <c r="L865" s="237"/>
      <c r="M865" s="237"/>
      <c r="N865" s="237"/>
      <c r="P865" s="238"/>
      <c r="Q865" s="238"/>
      <c r="S865" s="237"/>
      <c r="T865" s="237"/>
      <c r="W865" s="237"/>
      <c r="X865" s="237"/>
      <c r="AB865" s="239"/>
    </row>
    <row r="866" spans="2:28" s="188" customFormat="1" x14ac:dyDescent="0.2">
      <c r="B866" s="190"/>
      <c r="C866" s="190"/>
      <c r="G866" s="237"/>
      <c r="H866" s="237"/>
      <c r="L866" s="237"/>
      <c r="M866" s="237"/>
      <c r="N866" s="237"/>
      <c r="P866" s="238"/>
      <c r="Q866" s="238"/>
      <c r="S866" s="237"/>
      <c r="T866" s="237"/>
      <c r="W866" s="237"/>
      <c r="X866" s="237"/>
      <c r="AB866" s="239"/>
    </row>
    <row r="867" spans="2:28" s="188" customFormat="1" x14ac:dyDescent="0.2">
      <c r="B867" s="190"/>
      <c r="C867" s="190"/>
      <c r="G867" s="237"/>
      <c r="H867" s="237"/>
      <c r="L867" s="237"/>
      <c r="M867" s="237"/>
      <c r="N867" s="237"/>
      <c r="P867" s="238"/>
      <c r="Q867" s="238"/>
      <c r="S867" s="237"/>
      <c r="T867" s="237"/>
      <c r="W867" s="237"/>
      <c r="X867" s="237"/>
      <c r="AB867" s="239"/>
    </row>
    <row r="868" spans="2:28" s="188" customFormat="1" x14ac:dyDescent="0.2">
      <c r="B868" s="190"/>
      <c r="C868" s="190"/>
      <c r="G868" s="237"/>
      <c r="H868" s="237"/>
      <c r="L868" s="237"/>
      <c r="M868" s="237"/>
      <c r="N868" s="237"/>
      <c r="P868" s="238"/>
      <c r="Q868" s="238"/>
      <c r="S868" s="237"/>
      <c r="T868" s="237"/>
      <c r="W868" s="237"/>
      <c r="X868" s="237"/>
      <c r="AB868" s="239"/>
    </row>
    <row r="869" spans="2:28" s="188" customFormat="1" x14ac:dyDescent="0.2">
      <c r="B869" s="190"/>
      <c r="C869" s="190"/>
      <c r="G869" s="237"/>
      <c r="H869" s="237"/>
      <c r="L869" s="237"/>
      <c r="M869" s="237"/>
      <c r="N869" s="237"/>
      <c r="P869" s="238"/>
      <c r="Q869" s="238"/>
      <c r="S869" s="237"/>
      <c r="T869" s="237"/>
      <c r="W869" s="237"/>
      <c r="X869" s="237"/>
      <c r="AB869" s="239"/>
    </row>
    <row r="870" spans="2:28" s="188" customFormat="1" x14ac:dyDescent="0.2">
      <c r="B870" s="190"/>
      <c r="C870" s="190"/>
      <c r="G870" s="237"/>
      <c r="H870" s="237"/>
      <c r="L870" s="237"/>
      <c r="M870" s="237"/>
      <c r="N870" s="237"/>
      <c r="P870" s="238"/>
      <c r="Q870" s="238"/>
      <c r="S870" s="237"/>
      <c r="T870" s="237"/>
      <c r="W870" s="237"/>
      <c r="X870" s="237"/>
      <c r="AB870" s="239"/>
    </row>
    <row r="871" spans="2:28" s="188" customFormat="1" x14ac:dyDescent="0.2">
      <c r="B871" s="190"/>
      <c r="C871" s="190"/>
      <c r="G871" s="237"/>
      <c r="H871" s="237"/>
      <c r="L871" s="237"/>
      <c r="M871" s="237"/>
      <c r="N871" s="237"/>
      <c r="P871" s="238"/>
      <c r="Q871" s="238"/>
      <c r="S871" s="237"/>
      <c r="T871" s="237"/>
      <c r="W871" s="237"/>
      <c r="X871" s="237"/>
      <c r="AB871" s="239"/>
    </row>
    <row r="872" spans="2:28" s="188" customFormat="1" x14ac:dyDescent="0.2">
      <c r="B872" s="190"/>
      <c r="C872" s="190"/>
      <c r="G872" s="237"/>
      <c r="H872" s="237"/>
      <c r="L872" s="237"/>
      <c r="M872" s="237"/>
      <c r="N872" s="237"/>
      <c r="P872" s="238"/>
      <c r="Q872" s="238"/>
      <c r="S872" s="237"/>
      <c r="T872" s="237"/>
      <c r="W872" s="237"/>
      <c r="X872" s="237"/>
      <c r="AB872" s="239"/>
    </row>
    <row r="873" spans="2:28" s="188" customFormat="1" x14ac:dyDescent="0.2">
      <c r="B873" s="190"/>
      <c r="C873" s="190"/>
      <c r="G873" s="237"/>
      <c r="H873" s="237"/>
      <c r="L873" s="237"/>
      <c r="M873" s="237"/>
      <c r="N873" s="237"/>
      <c r="P873" s="238"/>
      <c r="Q873" s="238"/>
      <c r="S873" s="237"/>
      <c r="T873" s="237"/>
      <c r="W873" s="237"/>
      <c r="X873" s="237"/>
      <c r="AB873" s="239"/>
    </row>
    <row r="874" spans="2:28" s="188" customFormat="1" x14ac:dyDescent="0.2">
      <c r="B874" s="190"/>
      <c r="C874" s="190"/>
      <c r="G874" s="237"/>
      <c r="H874" s="237"/>
      <c r="L874" s="237"/>
      <c r="M874" s="237"/>
      <c r="N874" s="237"/>
      <c r="P874" s="238"/>
      <c r="Q874" s="238"/>
      <c r="S874" s="237"/>
      <c r="T874" s="237"/>
      <c r="W874" s="237"/>
      <c r="X874" s="237"/>
      <c r="AB874" s="239"/>
    </row>
    <row r="875" spans="2:28" s="188" customFormat="1" x14ac:dyDescent="0.2">
      <c r="B875" s="190"/>
      <c r="C875" s="190"/>
      <c r="G875" s="237"/>
      <c r="H875" s="237"/>
      <c r="L875" s="237"/>
      <c r="M875" s="237"/>
      <c r="N875" s="237"/>
      <c r="P875" s="238"/>
      <c r="Q875" s="238"/>
      <c r="S875" s="237"/>
      <c r="T875" s="237"/>
      <c r="W875" s="237"/>
      <c r="X875" s="237"/>
      <c r="AB875" s="239"/>
    </row>
    <row r="876" spans="2:28" s="188" customFormat="1" x14ac:dyDescent="0.2">
      <c r="B876" s="190"/>
      <c r="C876" s="190"/>
      <c r="G876" s="237"/>
      <c r="H876" s="237"/>
      <c r="L876" s="237"/>
      <c r="M876" s="237"/>
      <c r="N876" s="237"/>
      <c r="P876" s="238"/>
      <c r="Q876" s="238"/>
      <c r="S876" s="237"/>
      <c r="T876" s="237"/>
      <c r="W876" s="237"/>
      <c r="X876" s="237"/>
      <c r="AB876" s="239"/>
    </row>
    <row r="877" spans="2:28" s="188" customFormat="1" x14ac:dyDescent="0.2">
      <c r="B877" s="190"/>
      <c r="C877" s="190"/>
      <c r="G877" s="237"/>
      <c r="H877" s="237"/>
      <c r="L877" s="237"/>
      <c r="M877" s="237"/>
      <c r="N877" s="237"/>
      <c r="P877" s="238"/>
      <c r="Q877" s="238"/>
      <c r="S877" s="237"/>
      <c r="T877" s="237"/>
      <c r="W877" s="237"/>
      <c r="X877" s="237"/>
      <c r="AB877" s="239"/>
    </row>
    <row r="878" spans="2:28" s="188" customFormat="1" x14ac:dyDescent="0.2">
      <c r="B878" s="190"/>
      <c r="C878" s="190"/>
      <c r="G878" s="237"/>
      <c r="H878" s="237"/>
      <c r="L878" s="237"/>
      <c r="M878" s="237"/>
      <c r="N878" s="237"/>
      <c r="P878" s="238"/>
      <c r="Q878" s="238"/>
      <c r="S878" s="237"/>
      <c r="T878" s="237"/>
      <c r="W878" s="237"/>
      <c r="X878" s="237"/>
      <c r="AB878" s="239"/>
    </row>
    <row r="879" spans="2:28" s="188" customFormat="1" x14ac:dyDescent="0.2">
      <c r="B879" s="190"/>
      <c r="C879" s="190"/>
      <c r="G879" s="237"/>
      <c r="H879" s="237"/>
      <c r="L879" s="237"/>
      <c r="M879" s="237"/>
      <c r="N879" s="237"/>
      <c r="P879" s="238"/>
      <c r="Q879" s="238"/>
      <c r="S879" s="237"/>
      <c r="T879" s="237"/>
      <c r="W879" s="237"/>
      <c r="X879" s="237"/>
      <c r="AB879" s="239"/>
    </row>
    <row r="880" spans="2:28" s="188" customFormat="1" x14ac:dyDescent="0.2">
      <c r="B880" s="190"/>
      <c r="C880" s="190"/>
      <c r="G880" s="237"/>
      <c r="H880" s="237"/>
      <c r="L880" s="237"/>
      <c r="M880" s="237"/>
      <c r="N880" s="237"/>
      <c r="P880" s="238"/>
      <c r="Q880" s="238"/>
      <c r="S880" s="237"/>
      <c r="T880" s="237"/>
      <c r="W880" s="237"/>
      <c r="X880" s="237"/>
      <c r="AB880" s="239"/>
    </row>
    <row r="881" spans="2:28" s="188" customFormat="1" x14ac:dyDescent="0.2">
      <c r="B881" s="190"/>
      <c r="C881" s="190"/>
      <c r="G881" s="237"/>
      <c r="H881" s="237"/>
      <c r="L881" s="237"/>
      <c r="M881" s="237"/>
      <c r="N881" s="237"/>
      <c r="P881" s="238"/>
      <c r="Q881" s="238"/>
      <c r="S881" s="237"/>
      <c r="T881" s="237"/>
      <c r="W881" s="237"/>
      <c r="X881" s="237"/>
      <c r="AB881" s="239"/>
    </row>
    <row r="882" spans="2:28" s="188" customFormat="1" x14ac:dyDescent="0.2">
      <c r="B882" s="190"/>
      <c r="C882" s="190"/>
      <c r="G882" s="237"/>
      <c r="H882" s="237"/>
      <c r="L882" s="237"/>
      <c r="M882" s="237"/>
      <c r="N882" s="237"/>
      <c r="P882" s="238"/>
      <c r="Q882" s="238"/>
      <c r="S882" s="237"/>
      <c r="T882" s="237"/>
      <c r="W882" s="237"/>
      <c r="X882" s="237"/>
      <c r="AB882" s="239"/>
    </row>
    <row r="883" spans="2:28" s="188" customFormat="1" x14ac:dyDescent="0.2">
      <c r="B883" s="190"/>
      <c r="C883" s="190"/>
      <c r="G883" s="237"/>
      <c r="H883" s="237"/>
      <c r="L883" s="237"/>
      <c r="M883" s="237"/>
      <c r="N883" s="237"/>
      <c r="P883" s="238"/>
      <c r="Q883" s="238"/>
      <c r="S883" s="237"/>
      <c r="T883" s="237"/>
      <c r="W883" s="237"/>
      <c r="X883" s="237"/>
      <c r="AB883" s="239"/>
    </row>
    <row r="884" spans="2:28" s="188" customFormat="1" x14ac:dyDescent="0.2">
      <c r="B884" s="190"/>
      <c r="C884" s="190"/>
      <c r="G884" s="237"/>
      <c r="H884" s="237"/>
      <c r="L884" s="237"/>
      <c r="M884" s="237"/>
      <c r="N884" s="237"/>
      <c r="P884" s="238"/>
      <c r="Q884" s="238"/>
      <c r="S884" s="237"/>
      <c r="T884" s="237"/>
      <c r="W884" s="237"/>
      <c r="X884" s="237"/>
      <c r="AB884" s="239"/>
    </row>
    <row r="885" spans="2:28" s="188" customFormat="1" x14ac:dyDescent="0.2">
      <c r="B885" s="190"/>
      <c r="C885" s="190"/>
      <c r="G885" s="237"/>
      <c r="H885" s="237"/>
      <c r="L885" s="237"/>
      <c r="M885" s="237"/>
      <c r="N885" s="237"/>
      <c r="P885" s="238"/>
      <c r="Q885" s="238"/>
      <c r="S885" s="237"/>
      <c r="T885" s="237"/>
      <c r="W885" s="237"/>
      <c r="X885" s="237"/>
      <c r="AB885" s="239"/>
    </row>
    <row r="886" spans="2:28" s="188" customFormat="1" x14ac:dyDescent="0.2">
      <c r="B886" s="190"/>
      <c r="C886" s="190"/>
      <c r="G886" s="237"/>
      <c r="H886" s="237"/>
      <c r="L886" s="237"/>
      <c r="M886" s="237"/>
      <c r="N886" s="237"/>
      <c r="P886" s="238"/>
      <c r="Q886" s="238"/>
      <c r="S886" s="237"/>
      <c r="T886" s="237"/>
      <c r="W886" s="237"/>
      <c r="X886" s="237"/>
      <c r="AB886" s="239"/>
    </row>
    <row r="887" spans="2:28" s="188" customFormat="1" x14ac:dyDescent="0.2">
      <c r="B887" s="190"/>
      <c r="C887" s="190"/>
      <c r="G887" s="237"/>
      <c r="H887" s="237"/>
      <c r="L887" s="237"/>
      <c r="M887" s="237"/>
      <c r="N887" s="237"/>
      <c r="P887" s="238"/>
      <c r="Q887" s="238"/>
      <c r="S887" s="237"/>
      <c r="T887" s="237"/>
      <c r="W887" s="237"/>
      <c r="X887" s="237"/>
      <c r="AB887" s="239"/>
    </row>
    <row r="888" spans="2:28" s="188" customFormat="1" x14ac:dyDescent="0.2">
      <c r="B888" s="190"/>
      <c r="C888" s="190"/>
      <c r="G888" s="237"/>
      <c r="H888" s="237"/>
      <c r="L888" s="237"/>
      <c r="M888" s="237"/>
      <c r="N888" s="237"/>
      <c r="P888" s="238"/>
      <c r="Q888" s="238"/>
      <c r="S888" s="237"/>
      <c r="T888" s="237"/>
      <c r="W888" s="237"/>
      <c r="X888" s="237"/>
      <c r="AB888" s="239"/>
    </row>
    <row r="889" spans="2:28" s="188" customFormat="1" x14ac:dyDescent="0.2">
      <c r="B889" s="190"/>
      <c r="C889" s="190"/>
      <c r="G889" s="237"/>
      <c r="H889" s="237"/>
      <c r="L889" s="237"/>
      <c r="M889" s="237"/>
      <c r="N889" s="237"/>
      <c r="P889" s="238"/>
      <c r="Q889" s="238"/>
      <c r="S889" s="237"/>
      <c r="T889" s="237"/>
      <c r="W889" s="237"/>
      <c r="X889" s="237"/>
      <c r="AB889" s="239"/>
    </row>
    <row r="890" spans="2:28" s="188" customFormat="1" x14ac:dyDescent="0.2">
      <c r="B890" s="190"/>
      <c r="C890" s="190"/>
      <c r="G890" s="237"/>
      <c r="H890" s="237"/>
      <c r="L890" s="237"/>
      <c r="M890" s="237"/>
      <c r="N890" s="237"/>
      <c r="P890" s="238"/>
      <c r="Q890" s="238"/>
      <c r="S890" s="237"/>
      <c r="T890" s="237"/>
      <c r="W890" s="237"/>
      <c r="X890" s="237"/>
      <c r="AB890" s="239"/>
    </row>
    <row r="891" spans="2:28" s="188" customFormat="1" x14ac:dyDescent="0.2">
      <c r="B891" s="190"/>
      <c r="C891" s="190"/>
      <c r="G891" s="237"/>
      <c r="H891" s="237"/>
      <c r="L891" s="237"/>
      <c r="M891" s="237"/>
      <c r="N891" s="237"/>
      <c r="P891" s="238"/>
      <c r="Q891" s="238"/>
      <c r="S891" s="237"/>
      <c r="T891" s="237"/>
      <c r="W891" s="237"/>
      <c r="X891" s="237"/>
      <c r="AB891" s="239"/>
    </row>
    <row r="892" spans="2:28" s="188" customFormat="1" x14ac:dyDescent="0.2">
      <c r="B892" s="190"/>
      <c r="C892" s="190"/>
      <c r="G892" s="237"/>
      <c r="H892" s="237"/>
      <c r="L892" s="237"/>
      <c r="M892" s="237"/>
      <c r="N892" s="237"/>
      <c r="P892" s="238"/>
      <c r="Q892" s="238"/>
      <c r="S892" s="237"/>
      <c r="T892" s="237"/>
      <c r="W892" s="237"/>
      <c r="X892" s="237"/>
      <c r="AB892" s="239"/>
    </row>
    <row r="893" spans="2:28" s="188" customFormat="1" x14ac:dyDescent="0.2">
      <c r="B893" s="190"/>
      <c r="C893" s="190"/>
      <c r="G893" s="237"/>
      <c r="H893" s="237"/>
      <c r="L893" s="237"/>
      <c r="M893" s="237"/>
      <c r="N893" s="237"/>
      <c r="P893" s="238"/>
      <c r="Q893" s="238"/>
      <c r="S893" s="237"/>
      <c r="T893" s="237"/>
      <c r="W893" s="237"/>
      <c r="X893" s="237"/>
      <c r="AB893" s="239"/>
    </row>
    <row r="894" spans="2:28" s="188" customFormat="1" x14ac:dyDescent="0.2">
      <c r="B894" s="190"/>
      <c r="C894" s="190"/>
      <c r="G894" s="237"/>
      <c r="H894" s="237"/>
      <c r="L894" s="237"/>
      <c r="M894" s="237"/>
      <c r="N894" s="237"/>
      <c r="P894" s="238"/>
      <c r="Q894" s="238"/>
      <c r="S894" s="237"/>
      <c r="T894" s="237"/>
      <c r="W894" s="237"/>
      <c r="X894" s="237"/>
      <c r="AB894" s="239"/>
    </row>
    <row r="895" spans="2:28" s="188" customFormat="1" x14ac:dyDescent="0.2">
      <c r="B895" s="190"/>
      <c r="C895" s="190"/>
      <c r="G895" s="237"/>
      <c r="H895" s="237"/>
      <c r="L895" s="237"/>
      <c r="M895" s="237"/>
      <c r="N895" s="237"/>
      <c r="P895" s="238"/>
      <c r="Q895" s="238"/>
      <c r="S895" s="237"/>
      <c r="T895" s="237"/>
      <c r="W895" s="237"/>
      <c r="X895" s="237"/>
      <c r="AB895" s="239"/>
    </row>
    <row r="896" spans="2:28" s="188" customFormat="1" x14ac:dyDescent="0.2">
      <c r="B896" s="190"/>
      <c r="C896" s="190"/>
      <c r="G896" s="237"/>
      <c r="H896" s="237"/>
      <c r="L896" s="237"/>
      <c r="M896" s="237"/>
      <c r="N896" s="237"/>
      <c r="P896" s="238"/>
      <c r="Q896" s="238"/>
      <c r="S896" s="237"/>
      <c r="T896" s="237"/>
      <c r="W896" s="237"/>
      <c r="X896" s="237"/>
      <c r="AB896" s="239"/>
    </row>
    <row r="897" spans="2:28" s="188" customFormat="1" x14ac:dyDescent="0.2">
      <c r="B897" s="190"/>
      <c r="C897" s="190"/>
      <c r="G897" s="237"/>
      <c r="H897" s="237"/>
      <c r="L897" s="237"/>
      <c r="M897" s="237"/>
      <c r="N897" s="237"/>
      <c r="P897" s="238"/>
      <c r="Q897" s="238"/>
      <c r="S897" s="237"/>
      <c r="T897" s="237"/>
      <c r="W897" s="237"/>
      <c r="X897" s="237"/>
      <c r="AB897" s="239"/>
    </row>
    <row r="898" spans="2:28" s="188" customFormat="1" x14ac:dyDescent="0.2">
      <c r="B898" s="190"/>
      <c r="C898" s="190"/>
      <c r="G898" s="237"/>
      <c r="H898" s="237"/>
      <c r="L898" s="237"/>
      <c r="M898" s="237"/>
      <c r="N898" s="237"/>
      <c r="P898" s="238"/>
      <c r="Q898" s="238"/>
      <c r="S898" s="237"/>
      <c r="T898" s="237"/>
      <c r="W898" s="237"/>
      <c r="X898" s="237"/>
      <c r="AB898" s="239"/>
    </row>
    <row r="899" spans="2:28" s="188" customFormat="1" x14ac:dyDescent="0.2">
      <c r="B899" s="190"/>
      <c r="C899" s="190"/>
      <c r="G899" s="237"/>
      <c r="H899" s="237"/>
      <c r="L899" s="237"/>
      <c r="M899" s="237"/>
      <c r="N899" s="237"/>
      <c r="P899" s="238"/>
      <c r="Q899" s="238"/>
      <c r="S899" s="237"/>
      <c r="T899" s="237"/>
      <c r="W899" s="237"/>
      <c r="X899" s="237"/>
      <c r="AB899" s="239"/>
    </row>
    <row r="900" spans="2:28" s="188" customFormat="1" x14ac:dyDescent="0.2">
      <c r="B900" s="190"/>
      <c r="C900" s="190"/>
      <c r="G900" s="237"/>
      <c r="H900" s="237"/>
      <c r="L900" s="237"/>
      <c r="M900" s="237"/>
      <c r="N900" s="237"/>
      <c r="P900" s="238"/>
      <c r="Q900" s="238"/>
      <c r="S900" s="237"/>
      <c r="T900" s="237"/>
      <c r="W900" s="237"/>
      <c r="X900" s="237"/>
      <c r="AB900" s="239"/>
    </row>
    <row r="901" spans="2:28" s="188" customFormat="1" x14ac:dyDescent="0.2">
      <c r="B901" s="190"/>
      <c r="C901" s="190"/>
      <c r="G901" s="237"/>
      <c r="H901" s="237"/>
      <c r="L901" s="237"/>
      <c r="M901" s="237"/>
      <c r="N901" s="237"/>
      <c r="P901" s="238"/>
      <c r="Q901" s="238"/>
      <c r="S901" s="237"/>
      <c r="T901" s="237"/>
      <c r="W901" s="237"/>
      <c r="X901" s="237"/>
      <c r="AB901" s="239"/>
    </row>
    <row r="902" spans="2:28" s="188" customFormat="1" x14ac:dyDescent="0.2">
      <c r="B902" s="190"/>
      <c r="C902" s="190"/>
      <c r="G902" s="237"/>
      <c r="H902" s="237"/>
      <c r="L902" s="237"/>
      <c r="M902" s="237"/>
      <c r="N902" s="237"/>
      <c r="P902" s="238"/>
      <c r="Q902" s="238"/>
      <c r="S902" s="237"/>
      <c r="T902" s="237"/>
      <c r="W902" s="237"/>
      <c r="X902" s="237"/>
      <c r="AB902" s="239"/>
    </row>
    <row r="903" spans="2:28" s="188" customFormat="1" x14ac:dyDescent="0.2">
      <c r="B903" s="190"/>
      <c r="C903" s="190"/>
      <c r="G903" s="237"/>
      <c r="H903" s="237"/>
      <c r="L903" s="237"/>
      <c r="M903" s="237"/>
      <c r="N903" s="237"/>
      <c r="P903" s="238"/>
      <c r="Q903" s="238"/>
      <c r="S903" s="237"/>
      <c r="T903" s="237"/>
      <c r="W903" s="237"/>
      <c r="X903" s="237"/>
      <c r="AB903" s="239"/>
    </row>
    <row r="904" spans="2:28" s="188" customFormat="1" x14ac:dyDescent="0.2">
      <c r="B904" s="190"/>
      <c r="C904" s="190"/>
      <c r="G904" s="237"/>
      <c r="H904" s="237"/>
      <c r="L904" s="237"/>
      <c r="M904" s="237"/>
      <c r="N904" s="237"/>
      <c r="P904" s="238"/>
      <c r="Q904" s="238"/>
      <c r="S904" s="237"/>
      <c r="T904" s="237"/>
      <c r="W904" s="237"/>
      <c r="X904" s="237"/>
      <c r="AB904" s="239"/>
    </row>
    <row r="905" spans="2:28" s="188" customFormat="1" x14ac:dyDescent="0.2">
      <c r="B905" s="190"/>
      <c r="C905" s="190"/>
      <c r="G905" s="237"/>
      <c r="H905" s="237"/>
      <c r="L905" s="237"/>
      <c r="M905" s="237"/>
      <c r="N905" s="237"/>
      <c r="P905" s="238"/>
      <c r="Q905" s="238"/>
      <c r="S905" s="237"/>
      <c r="T905" s="237"/>
      <c r="W905" s="237"/>
      <c r="X905" s="237"/>
      <c r="AB905" s="239"/>
    </row>
    <row r="906" spans="2:28" s="188" customFormat="1" x14ac:dyDescent="0.2">
      <c r="B906" s="190"/>
      <c r="C906" s="190"/>
      <c r="G906" s="237"/>
      <c r="H906" s="237"/>
      <c r="L906" s="237"/>
      <c r="M906" s="237"/>
      <c r="N906" s="237"/>
      <c r="P906" s="238"/>
      <c r="Q906" s="238"/>
      <c r="S906" s="237"/>
      <c r="T906" s="237"/>
      <c r="W906" s="237"/>
      <c r="X906" s="237"/>
      <c r="AB906" s="239"/>
    </row>
    <row r="907" spans="2:28" s="188" customFormat="1" x14ac:dyDescent="0.2">
      <c r="B907" s="190"/>
      <c r="C907" s="190"/>
      <c r="G907" s="237"/>
      <c r="H907" s="237"/>
      <c r="L907" s="237"/>
      <c r="M907" s="237"/>
      <c r="N907" s="237"/>
      <c r="P907" s="238"/>
      <c r="Q907" s="238"/>
      <c r="S907" s="237"/>
      <c r="T907" s="237"/>
      <c r="W907" s="237"/>
      <c r="X907" s="237"/>
      <c r="AB907" s="239"/>
    </row>
    <row r="908" spans="2:28" s="188" customFormat="1" x14ac:dyDescent="0.2">
      <c r="B908" s="190"/>
      <c r="C908" s="190"/>
      <c r="G908" s="237"/>
      <c r="H908" s="237"/>
      <c r="L908" s="237"/>
      <c r="M908" s="237"/>
      <c r="N908" s="237"/>
      <c r="P908" s="238"/>
      <c r="Q908" s="238"/>
      <c r="S908" s="237"/>
      <c r="T908" s="237"/>
      <c r="W908" s="237"/>
      <c r="X908" s="237"/>
      <c r="AB908" s="239"/>
    </row>
    <row r="909" spans="2:28" s="188" customFormat="1" x14ac:dyDescent="0.2">
      <c r="B909" s="190"/>
      <c r="C909" s="190"/>
      <c r="G909" s="237"/>
      <c r="H909" s="237"/>
      <c r="L909" s="237"/>
      <c r="M909" s="237"/>
      <c r="N909" s="237"/>
      <c r="P909" s="238"/>
      <c r="Q909" s="238"/>
      <c r="S909" s="237"/>
      <c r="T909" s="237"/>
      <c r="W909" s="237"/>
      <c r="X909" s="237"/>
      <c r="AB909" s="239"/>
    </row>
    <row r="910" spans="2:28" s="188" customFormat="1" x14ac:dyDescent="0.2">
      <c r="B910" s="190"/>
      <c r="C910" s="190"/>
      <c r="G910" s="237"/>
      <c r="H910" s="237"/>
      <c r="L910" s="237"/>
      <c r="M910" s="237"/>
      <c r="N910" s="237"/>
      <c r="P910" s="238"/>
      <c r="Q910" s="238"/>
      <c r="S910" s="237"/>
      <c r="T910" s="237"/>
      <c r="W910" s="237"/>
      <c r="X910" s="237"/>
      <c r="AB910" s="239"/>
    </row>
    <row r="911" spans="2:28" s="188" customFormat="1" x14ac:dyDescent="0.2">
      <c r="B911" s="190"/>
      <c r="C911" s="190"/>
      <c r="G911" s="237"/>
      <c r="H911" s="237"/>
      <c r="L911" s="237"/>
      <c r="M911" s="237"/>
      <c r="N911" s="237"/>
      <c r="P911" s="238"/>
      <c r="Q911" s="238"/>
      <c r="S911" s="237"/>
      <c r="T911" s="237"/>
      <c r="W911" s="237"/>
      <c r="X911" s="237"/>
      <c r="AB911" s="239"/>
    </row>
    <row r="912" spans="2:28" s="188" customFormat="1" x14ac:dyDescent="0.2">
      <c r="B912" s="190"/>
      <c r="C912" s="190"/>
      <c r="G912" s="237"/>
      <c r="H912" s="237"/>
      <c r="L912" s="237"/>
      <c r="M912" s="237"/>
      <c r="N912" s="237"/>
      <c r="P912" s="238"/>
      <c r="Q912" s="238"/>
      <c r="S912" s="237"/>
      <c r="T912" s="237"/>
      <c r="W912" s="237"/>
      <c r="X912" s="237"/>
      <c r="AB912" s="239"/>
    </row>
    <row r="913" spans="2:28" s="188" customFormat="1" x14ac:dyDescent="0.2">
      <c r="B913" s="190"/>
      <c r="C913" s="190"/>
      <c r="G913" s="237"/>
      <c r="H913" s="237"/>
      <c r="L913" s="237"/>
      <c r="M913" s="237"/>
      <c r="N913" s="237"/>
      <c r="P913" s="238"/>
      <c r="Q913" s="238"/>
      <c r="S913" s="237"/>
      <c r="T913" s="237"/>
      <c r="W913" s="237"/>
      <c r="X913" s="237"/>
      <c r="AB913" s="239"/>
    </row>
    <row r="914" spans="2:28" s="188" customFormat="1" x14ac:dyDescent="0.2">
      <c r="B914" s="190"/>
      <c r="C914" s="190"/>
      <c r="G914" s="237"/>
      <c r="H914" s="237"/>
      <c r="L914" s="237"/>
      <c r="M914" s="237"/>
      <c r="N914" s="237"/>
      <c r="P914" s="238"/>
      <c r="Q914" s="238"/>
      <c r="S914" s="237"/>
      <c r="T914" s="237"/>
      <c r="W914" s="237"/>
      <c r="X914" s="237"/>
      <c r="AB914" s="239"/>
    </row>
    <row r="915" spans="2:28" s="188" customFormat="1" x14ac:dyDescent="0.2">
      <c r="B915" s="190"/>
      <c r="C915" s="190"/>
      <c r="G915" s="237"/>
      <c r="H915" s="237"/>
      <c r="L915" s="237"/>
      <c r="M915" s="237"/>
      <c r="N915" s="237"/>
      <c r="P915" s="238"/>
      <c r="Q915" s="238"/>
      <c r="S915" s="237"/>
      <c r="T915" s="237"/>
      <c r="W915" s="237"/>
      <c r="X915" s="237"/>
      <c r="AB915" s="239"/>
    </row>
    <row r="916" spans="2:28" s="188" customFormat="1" x14ac:dyDescent="0.2">
      <c r="B916" s="190"/>
      <c r="C916" s="190"/>
      <c r="G916" s="237"/>
      <c r="H916" s="237"/>
      <c r="L916" s="237"/>
      <c r="M916" s="237"/>
      <c r="N916" s="237"/>
      <c r="P916" s="238"/>
      <c r="Q916" s="238"/>
      <c r="S916" s="237"/>
      <c r="T916" s="237"/>
      <c r="W916" s="237"/>
      <c r="X916" s="237"/>
      <c r="AB916" s="239"/>
    </row>
    <row r="917" spans="2:28" s="188" customFormat="1" x14ac:dyDescent="0.2">
      <c r="B917" s="190"/>
      <c r="C917" s="190"/>
      <c r="G917" s="237"/>
      <c r="H917" s="237"/>
      <c r="L917" s="237"/>
      <c r="M917" s="237"/>
      <c r="N917" s="237"/>
      <c r="P917" s="238"/>
      <c r="Q917" s="238"/>
      <c r="S917" s="237"/>
      <c r="T917" s="237"/>
      <c r="W917" s="237"/>
      <c r="X917" s="237"/>
      <c r="AB917" s="239"/>
    </row>
    <row r="918" spans="2:28" s="188" customFormat="1" x14ac:dyDescent="0.2">
      <c r="B918" s="190"/>
      <c r="C918" s="190"/>
      <c r="G918" s="237"/>
      <c r="H918" s="237"/>
      <c r="L918" s="237"/>
      <c r="M918" s="237"/>
      <c r="N918" s="237"/>
      <c r="P918" s="238"/>
      <c r="Q918" s="238"/>
      <c r="S918" s="237"/>
      <c r="T918" s="237"/>
      <c r="W918" s="237"/>
      <c r="X918" s="237"/>
      <c r="AB918" s="239"/>
    </row>
    <row r="919" spans="2:28" s="188" customFormat="1" x14ac:dyDescent="0.2">
      <c r="B919" s="190"/>
      <c r="C919" s="190"/>
      <c r="G919" s="237"/>
      <c r="H919" s="237"/>
      <c r="L919" s="237"/>
      <c r="M919" s="237"/>
      <c r="N919" s="237"/>
      <c r="P919" s="238"/>
      <c r="Q919" s="238"/>
      <c r="S919" s="237"/>
      <c r="T919" s="237"/>
      <c r="W919" s="237"/>
      <c r="X919" s="237"/>
      <c r="AB919" s="239"/>
    </row>
    <row r="920" spans="2:28" s="188" customFormat="1" x14ac:dyDescent="0.2">
      <c r="B920" s="190"/>
      <c r="C920" s="190"/>
      <c r="G920" s="237"/>
      <c r="H920" s="237"/>
      <c r="L920" s="237"/>
      <c r="M920" s="237"/>
      <c r="N920" s="237"/>
      <c r="P920" s="238"/>
      <c r="Q920" s="238"/>
      <c r="S920" s="237"/>
      <c r="T920" s="237"/>
      <c r="W920" s="237"/>
      <c r="X920" s="237"/>
      <c r="AB920" s="239"/>
    </row>
    <row r="921" spans="2:28" s="188" customFormat="1" x14ac:dyDescent="0.2">
      <c r="B921" s="190"/>
      <c r="C921" s="190"/>
      <c r="G921" s="237"/>
      <c r="H921" s="237"/>
      <c r="L921" s="237"/>
      <c r="M921" s="237"/>
      <c r="N921" s="237"/>
      <c r="P921" s="238"/>
      <c r="Q921" s="238"/>
      <c r="S921" s="237"/>
      <c r="T921" s="237"/>
      <c r="W921" s="237"/>
      <c r="X921" s="237"/>
      <c r="AB921" s="239"/>
    </row>
    <row r="922" spans="2:28" s="188" customFormat="1" x14ac:dyDescent="0.2">
      <c r="B922" s="190"/>
      <c r="C922" s="190"/>
      <c r="G922" s="237"/>
      <c r="H922" s="237"/>
      <c r="L922" s="237"/>
      <c r="M922" s="237"/>
      <c r="N922" s="237"/>
      <c r="P922" s="238"/>
      <c r="Q922" s="238"/>
      <c r="S922" s="237"/>
      <c r="T922" s="237"/>
      <c r="W922" s="237"/>
      <c r="X922" s="237"/>
      <c r="AB922" s="239"/>
    </row>
    <row r="923" spans="2:28" s="188" customFormat="1" x14ac:dyDescent="0.2">
      <c r="B923" s="190"/>
      <c r="C923" s="190"/>
      <c r="G923" s="237"/>
      <c r="H923" s="237"/>
      <c r="L923" s="237"/>
      <c r="M923" s="237"/>
      <c r="N923" s="237"/>
      <c r="P923" s="238"/>
      <c r="Q923" s="238"/>
      <c r="S923" s="237"/>
      <c r="T923" s="237"/>
      <c r="W923" s="237"/>
      <c r="X923" s="237"/>
      <c r="AB923" s="239"/>
    </row>
    <row r="924" spans="2:28" s="188" customFormat="1" x14ac:dyDescent="0.2">
      <c r="B924" s="190"/>
      <c r="C924" s="190"/>
      <c r="G924" s="237"/>
      <c r="H924" s="237"/>
      <c r="L924" s="237"/>
      <c r="M924" s="237"/>
      <c r="N924" s="237"/>
      <c r="P924" s="238"/>
      <c r="Q924" s="238"/>
      <c r="S924" s="237"/>
      <c r="T924" s="237"/>
      <c r="W924" s="237"/>
      <c r="X924" s="237"/>
      <c r="AB924" s="239"/>
    </row>
    <row r="925" spans="2:28" s="188" customFormat="1" x14ac:dyDescent="0.2">
      <c r="B925" s="190"/>
      <c r="C925" s="190"/>
      <c r="G925" s="237"/>
      <c r="H925" s="237"/>
      <c r="L925" s="237"/>
      <c r="M925" s="237"/>
      <c r="N925" s="237"/>
      <c r="P925" s="238"/>
      <c r="Q925" s="238"/>
      <c r="S925" s="237"/>
      <c r="T925" s="237"/>
      <c r="W925" s="237"/>
      <c r="X925" s="237"/>
      <c r="AB925" s="239"/>
    </row>
    <row r="926" spans="2:28" s="188" customFormat="1" x14ac:dyDescent="0.2">
      <c r="B926" s="190"/>
      <c r="C926" s="190"/>
      <c r="G926" s="237"/>
      <c r="H926" s="237"/>
      <c r="L926" s="237"/>
      <c r="M926" s="237"/>
      <c r="N926" s="237"/>
      <c r="P926" s="238"/>
      <c r="Q926" s="238"/>
      <c r="S926" s="237"/>
      <c r="T926" s="237"/>
      <c r="W926" s="237"/>
      <c r="X926" s="237"/>
      <c r="AB926" s="239"/>
    </row>
    <row r="927" spans="2:28" s="188" customFormat="1" x14ac:dyDescent="0.2">
      <c r="B927" s="190"/>
      <c r="C927" s="190"/>
      <c r="G927" s="237"/>
      <c r="H927" s="237"/>
      <c r="L927" s="237"/>
      <c r="M927" s="237"/>
      <c r="N927" s="237"/>
      <c r="P927" s="238"/>
      <c r="Q927" s="238"/>
      <c r="S927" s="237"/>
      <c r="T927" s="237"/>
      <c r="W927" s="237"/>
      <c r="X927" s="237"/>
      <c r="AB927" s="239"/>
    </row>
    <row r="928" spans="2:28" s="188" customFormat="1" x14ac:dyDescent="0.2">
      <c r="B928" s="190"/>
      <c r="C928" s="190"/>
      <c r="G928" s="237"/>
      <c r="H928" s="237"/>
      <c r="L928" s="237"/>
      <c r="M928" s="237"/>
      <c r="N928" s="237"/>
      <c r="P928" s="238"/>
      <c r="Q928" s="238"/>
      <c r="S928" s="237"/>
      <c r="T928" s="237"/>
      <c r="W928" s="237"/>
      <c r="X928" s="237"/>
      <c r="AB928" s="239"/>
    </row>
    <row r="929" spans="2:28" s="188" customFormat="1" x14ac:dyDescent="0.2">
      <c r="B929" s="190"/>
      <c r="C929" s="190"/>
      <c r="G929" s="237"/>
      <c r="H929" s="237"/>
      <c r="L929" s="237"/>
      <c r="M929" s="237"/>
      <c r="N929" s="237"/>
      <c r="P929" s="238"/>
      <c r="Q929" s="238"/>
      <c r="S929" s="237"/>
      <c r="T929" s="237"/>
      <c r="W929" s="237"/>
      <c r="X929" s="237"/>
      <c r="AB929" s="239"/>
    </row>
    <row r="930" spans="2:28" s="188" customFormat="1" x14ac:dyDescent="0.2">
      <c r="B930" s="190"/>
      <c r="C930" s="190"/>
      <c r="G930" s="237"/>
      <c r="H930" s="237"/>
      <c r="L930" s="237"/>
      <c r="M930" s="237"/>
      <c r="N930" s="237"/>
      <c r="P930" s="238"/>
      <c r="Q930" s="238"/>
      <c r="S930" s="237"/>
      <c r="T930" s="237"/>
      <c r="W930" s="237"/>
      <c r="X930" s="237"/>
      <c r="AB930" s="239"/>
    </row>
    <row r="931" spans="2:28" s="188" customFormat="1" x14ac:dyDescent="0.2">
      <c r="B931" s="190"/>
      <c r="C931" s="190"/>
      <c r="G931" s="237"/>
      <c r="H931" s="237"/>
      <c r="L931" s="237"/>
      <c r="M931" s="237"/>
      <c r="N931" s="237"/>
      <c r="P931" s="238"/>
      <c r="Q931" s="238"/>
      <c r="S931" s="237"/>
      <c r="T931" s="237"/>
      <c r="W931" s="237"/>
      <c r="X931" s="237"/>
      <c r="AB931" s="239"/>
    </row>
    <row r="932" spans="2:28" s="188" customFormat="1" x14ac:dyDescent="0.2">
      <c r="B932" s="190"/>
      <c r="C932" s="190"/>
      <c r="G932" s="237"/>
      <c r="H932" s="237"/>
      <c r="L932" s="237"/>
      <c r="M932" s="237"/>
      <c r="N932" s="237"/>
      <c r="P932" s="238"/>
      <c r="Q932" s="238"/>
      <c r="S932" s="237"/>
      <c r="T932" s="237"/>
      <c r="W932" s="237"/>
      <c r="X932" s="237"/>
      <c r="AB932" s="239"/>
    </row>
    <row r="933" spans="2:28" s="188" customFormat="1" x14ac:dyDescent="0.2">
      <c r="B933" s="190"/>
      <c r="C933" s="190"/>
      <c r="G933" s="237"/>
      <c r="H933" s="237"/>
      <c r="L933" s="237"/>
      <c r="M933" s="237"/>
      <c r="N933" s="237"/>
      <c r="P933" s="238"/>
      <c r="Q933" s="238"/>
      <c r="S933" s="237"/>
      <c r="T933" s="237"/>
      <c r="W933" s="237"/>
      <c r="X933" s="237"/>
      <c r="AB933" s="239"/>
    </row>
    <row r="934" spans="2:28" s="188" customFormat="1" x14ac:dyDescent="0.2">
      <c r="B934" s="190"/>
      <c r="C934" s="190"/>
      <c r="G934" s="237"/>
      <c r="H934" s="237"/>
      <c r="L934" s="237"/>
      <c r="M934" s="237"/>
      <c r="N934" s="237"/>
      <c r="P934" s="238"/>
      <c r="Q934" s="238"/>
      <c r="S934" s="237"/>
      <c r="T934" s="237"/>
      <c r="W934" s="237"/>
      <c r="X934" s="237"/>
      <c r="AB934" s="239"/>
    </row>
    <row r="935" spans="2:28" s="188" customFormat="1" x14ac:dyDescent="0.2">
      <c r="B935" s="190"/>
      <c r="C935" s="190"/>
      <c r="G935" s="237"/>
      <c r="H935" s="237"/>
      <c r="L935" s="237"/>
      <c r="M935" s="237"/>
      <c r="N935" s="237"/>
      <c r="P935" s="238"/>
      <c r="Q935" s="238"/>
      <c r="S935" s="237"/>
      <c r="T935" s="237"/>
      <c r="W935" s="237"/>
      <c r="X935" s="237"/>
      <c r="AB935" s="239"/>
    </row>
    <row r="936" spans="2:28" s="188" customFormat="1" x14ac:dyDescent="0.2">
      <c r="B936" s="190"/>
      <c r="C936" s="190"/>
      <c r="G936" s="237"/>
      <c r="H936" s="237"/>
      <c r="L936" s="237"/>
      <c r="M936" s="237"/>
      <c r="N936" s="237"/>
      <c r="P936" s="238"/>
      <c r="Q936" s="238"/>
      <c r="S936" s="237"/>
      <c r="T936" s="237"/>
      <c r="W936" s="237"/>
      <c r="X936" s="237"/>
      <c r="AB936" s="239"/>
    </row>
    <row r="937" spans="2:28" s="188" customFormat="1" x14ac:dyDescent="0.2">
      <c r="B937" s="190"/>
      <c r="C937" s="190"/>
      <c r="G937" s="237"/>
      <c r="H937" s="237"/>
      <c r="L937" s="237"/>
      <c r="M937" s="237"/>
      <c r="N937" s="237"/>
      <c r="P937" s="238"/>
      <c r="Q937" s="238"/>
      <c r="S937" s="237"/>
      <c r="T937" s="237"/>
      <c r="W937" s="237"/>
      <c r="X937" s="237"/>
      <c r="AB937" s="239"/>
    </row>
    <row r="938" spans="2:28" s="188" customFormat="1" x14ac:dyDescent="0.2">
      <c r="B938" s="190"/>
      <c r="C938" s="190"/>
      <c r="G938" s="237"/>
      <c r="H938" s="237"/>
      <c r="L938" s="237"/>
      <c r="M938" s="237"/>
      <c r="N938" s="237"/>
      <c r="P938" s="238"/>
      <c r="Q938" s="238"/>
      <c r="S938" s="237"/>
      <c r="T938" s="237"/>
      <c r="W938" s="237"/>
      <c r="X938" s="237"/>
      <c r="AB938" s="239"/>
    </row>
    <row r="939" spans="2:28" s="188" customFormat="1" x14ac:dyDescent="0.2">
      <c r="B939" s="190"/>
      <c r="C939" s="190"/>
      <c r="G939" s="237"/>
      <c r="H939" s="237"/>
      <c r="L939" s="237"/>
      <c r="M939" s="237"/>
      <c r="N939" s="237"/>
      <c r="P939" s="238"/>
      <c r="Q939" s="238"/>
      <c r="S939" s="237"/>
      <c r="T939" s="237"/>
      <c r="W939" s="237"/>
      <c r="X939" s="237"/>
      <c r="AB939" s="239"/>
    </row>
    <row r="940" spans="2:28" s="188" customFormat="1" x14ac:dyDescent="0.2">
      <c r="B940" s="190"/>
      <c r="C940" s="190"/>
      <c r="G940" s="237"/>
      <c r="H940" s="237"/>
      <c r="L940" s="237"/>
      <c r="M940" s="237"/>
      <c r="N940" s="237"/>
      <c r="P940" s="238"/>
      <c r="Q940" s="238"/>
      <c r="S940" s="237"/>
      <c r="T940" s="237"/>
      <c r="W940" s="237"/>
      <c r="X940" s="237"/>
      <c r="AB940" s="239"/>
    </row>
    <row r="941" spans="2:28" s="188" customFormat="1" x14ac:dyDescent="0.2">
      <c r="B941" s="190"/>
      <c r="C941" s="190"/>
      <c r="G941" s="237"/>
      <c r="H941" s="237"/>
      <c r="L941" s="237"/>
      <c r="M941" s="237"/>
      <c r="N941" s="237"/>
      <c r="P941" s="238"/>
      <c r="Q941" s="238"/>
      <c r="S941" s="237"/>
      <c r="T941" s="237"/>
      <c r="W941" s="237"/>
      <c r="X941" s="237"/>
      <c r="AB941" s="239"/>
    </row>
    <row r="942" spans="2:28" s="188" customFormat="1" x14ac:dyDescent="0.2">
      <c r="B942" s="190"/>
      <c r="C942" s="190"/>
      <c r="G942" s="237"/>
      <c r="H942" s="237"/>
      <c r="L942" s="237"/>
      <c r="M942" s="237"/>
      <c r="N942" s="237"/>
      <c r="P942" s="238"/>
      <c r="Q942" s="238"/>
      <c r="S942" s="237"/>
      <c r="T942" s="237"/>
      <c r="W942" s="237"/>
      <c r="X942" s="237"/>
      <c r="AB942" s="239"/>
    </row>
    <row r="943" spans="2:28" s="188" customFormat="1" x14ac:dyDescent="0.2">
      <c r="B943" s="190"/>
      <c r="C943" s="190"/>
      <c r="G943" s="237"/>
      <c r="H943" s="237"/>
      <c r="L943" s="237"/>
      <c r="M943" s="237"/>
      <c r="N943" s="237"/>
      <c r="P943" s="238"/>
      <c r="Q943" s="238"/>
      <c r="S943" s="237"/>
      <c r="T943" s="237"/>
      <c r="W943" s="237"/>
      <c r="X943" s="237"/>
      <c r="AB943" s="239"/>
    </row>
    <row r="944" spans="2:28" s="188" customFormat="1" x14ac:dyDescent="0.2">
      <c r="B944" s="190"/>
      <c r="C944" s="190"/>
      <c r="G944" s="237"/>
      <c r="H944" s="237"/>
      <c r="L944" s="237"/>
      <c r="M944" s="237"/>
      <c r="N944" s="237"/>
      <c r="P944" s="238"/>
      <c r="Q944" s="238"/>
      <c r="S944" s="237"/>
      <c r="T944" s="237"/>
      <c r="W944" s="237"/>
      <c r="X944" s="237"/>
      <c r="AB944" s="239"/>
    </row>
    <row r="945" spans="2:28" s="188" customFormat="1" x14ac:dyDescent="0.2">
      <c r="B945" s="190"/>
      <c r="C945" s="190"/>
      <c r="G945" s="237"/>
      <c r="H945" s="237"/>
      <c r="L945" s="237"/>
      <c r="M945" s="237"/>
      <c r="N945" s="237"/>
      <c r="P945" s="238"/>
      <c r="Q945" s="238"/>
      <c r="S945" s="237"/>
      <c r="T945" s="237"/>
      <c r="W945" s="237"/>
      <c r="X945" s="237"/>
      <c r="AB945" s="239"/>
    </row>
    <row r="946" spans="2:28" s="188" customFormat="1" x14ac:dyDescent="0.2">
      <c r="B946" s="190"/>
      <c r="C946" s="190"/>
      <c r="G946" s="237"/>
      <c r="H946" s="237"/>
      <c r="L946" s="237"/>
      <c r="M946" s="237"/>
      <c r="N946" s="237"/>
      <c r="P946" s="238"/>
      <c r="Q946" s="238"/>
      <c r="S946" s="237"/>
      <c r="T946" s="237"/>
      <c r="W946" s="237"/>
      <c r="X946" s="237"/>
      <c r="AB946" s="239"/>
    </row>
    <row r="947" spans="2:28" s="188" customFormat="1" x14ac:dyDescent="0.2">
      <c r="B947" s="190"/>
      <c r="C947" s="190"/>
      <c r="G947" s="237"/>
      <c r="H947" s="237"/>
      <c r="L947" s="237"/>
      <c r="M947" s="237"/>
      <c r="N947" s="237"/>
      <c r="P947" s="238"/>
      <c r="Q947" s="238"/>
      <c r="S947" s="237"/>
      <c r="T947" s="237"/>
      <c r="W947" s="237"/>
      <c r="X947" s="237"/>
      <c r="AB947" s="239"/>
    </row>
    <row r="948" spans="2:28" s="188" customFormat="1" x14ac:dyDescent="0.2">
      <c r="B948" s="190"/>
      <c r="C948" s="190"/>
      <c r="G948" s="237"/>
      <c r="H948" s="237"/>
      <c r="L948" s="237"/>
      <c r="M948" s="237"/>
      <c r="N948" s="237"/>
      <c r="P948" s="238"/>
      <c r="Q948" s="238"/>
      <c r="S948" s="237"/>
      <c r="T948" s="237"/>
      <c r="W948" s="237"/>
      <c r="X948" s="237"/>
      <c r="AB948" s="239"/>
    </row>
    <row r="949" spans="2:28" s="188" customFormat="1" x14ac:dyDescent="0.2">
      <c r="B949" s="190"/>
      <c r="C949" s="190"/>
      <c r="G949" s="237"/>
      <c r="H949" s="237"/>
      <c r="L949" s="237"/>
      <c r="M949" s="237"/>
      <c r="N949" s="237"/>
      <c r="P949" s="238"/>
      <c r="Q949" s="238"/>
      <c r="S949" s="237"/>
      <c r="T949" s="237"/>
      <c r="W949" s="237"/>
      <c r="X949" s="237"/>
      <c r="AB949" s="239"/>
    </row>
    <row r="950" spans="2:28" s="188" customFormat="1" x14ac:dyDescent="0.2">
      <c r="B950" s="190"/>
      <c r="C950" s="190"/>
      <c r="G950" s="237"/>
      <c r="H950" s="237"/>
      <c r="L950" s="237"/>
      <c r="M950" s="237"/>
      <c r="N950" s="237"/>
      <c r="P950" s="238"/>
      <c r="Q950" s="238"/>
      <c r="S950" s="237"/>
      <c r="T950" s="237"/>
      <c r="W950" s="237"/>
      <c r="X950" s="237"/>
      <c r="AB950" s="239"/>
    </row>
    <row r="951" spans="2:28" s="188" customFormat="1" x14ac:dyDescent="0.2">
      <c r="B951" s="190"/>
      <c r="C951" s="190"/>
      <c r="G951" s="237"/>
      <c r="H951" s="237"/>
      <c r="L951" s="237"/>
      <c r="M951" s="237"/>
      <c r="N951" s="237"/>
      <c r="P951" s="238"/>
      <c r="Q951" s="238"/>
      <c r="S951" s="237"/>
      <c r="T951" s="237"/>
      <c r="W951" s="237"/>
      <c r="X951" s="237"/>
      <c r="AB951" s="239"/>
    </row>
    <row r="952" spans="2:28" s="188" customFormat="1" x14ac:dyDescent="0.2">
      <c r="B952" s="190"/>
      <c r="C952" s="190"/>
      <c r="G952" s="237"/>
      <c r="H952" s="237"/>
      <c r="L952" s="237"/>
      <c r="M952" s="237"/>
      <c r="N952" s="237"/>
      <c r="P952" s="238"/>
      <c r="Q952" s="238"/>
      <c r="S952" s="237"/>
      <c r="T952" s="237"/>
      <c r="W952" s="237"/>
      <c r="X952" s="237"/>
      <c r="AB952" s="239"/>
    </row>
    <row r="953" spans="2:28" s="188" customFormat="1" x14ac:dyDescent="0.2">
      <c r="B953" s="190"/>
      <c r="C953" s="190"/>
      <c r="G953" s="237"/>
      <c r="H953" s="237"/>
      <c r="L953" s="237"/>
      <c r="M953" s="237"/>
      <c r="N953" s="237"/>
      <c r="P953" s="238"/>
      <c r="Q953" s="238"/>
      <c r="S953" s="237"/>
      <c r="T953" s="237"/>
      <c r="W953" s="237"/>
      <c r="X953" s="237"/>
      <c r="AB953" s="239"/>
    </row>
    <row r="954" spans="2:28" s="188" customFormat="1" x14ac:dyDescent="0.2">
      <c r="B954" s="190"/>
      <c r="C954" s="190"/>
      <c r="G954" s="237"/>
      <c r="H954" s="237"/>
      <c r="L954" s="237"/>
      <c r="M954" s="237"/>
      <c r="N954" s="237"/>
      <c r="P954" s="238"/>
      <c r="Q954" s="238"/>
      <c r="S954" s="237"/>
      <c r="T954" s="237"/>
      <c r="W954" s="237"/>
      <c r="X954" s="237"/>
      <c r="AB954" s="239"/>
    </row>
    <row r="955" spans="2:28" s="188" customFormat="1" x14ac:dyDescent="0.2">
      <c r="B955" s="190"/>
      <c r="C955" s="190"/>
      <c r="G955" s="237"/>
      <c r="H955" s="237"/>
      <c r="L955" s="237"/>
      <c r="M955" s="237"/>
      <c r="N955" s="237"/>
      <c r="P955" s="238"/>
      <c r="Q955" s="238"/>
      <c r="S955" s="237"/>
      <c r="T955" s="237"/>
      <c r="W955" s="237"/>
      <c r="X955" s="237"/>
      <c r="AB955" s="239"/>
    </row>
    <row r="956" spans="2:28" s="188" customFormat="1" x14ac:dyDescent="0.2">
      <c r="B956" s="190"/>
      <c r="C956" s="190"/>
      <c r="G956" s="237"/>
      <c r="H956" s="237"/>
      <c r="L956" s="237"/>
      <c r="M956" s="237"/>
      <c r="N956" s="237"/>
      <c r="P956" s="238"/>
      <c r="Q956" s="238"/>
      <c r="S956" s="237"/>
      <c r="T956" s="237"/>
      <c r="W956" s="237"/>
      <c r="X956" s="237"/>
      <c r="AB956" s="239"/>
    </row>
    <row r="957" spans="2:28" s="188" customFormat="1" x14ac:dyDescent="0.2">
      <c r="B957" s="190"/>
      <c r="C957" s="190"/>
      <c r="G957" s="237"/>
      <c r="H957" s="237"/>
      <c r="L957" s="237"/>
      <c r="M957" s="237"/>
      <c r="N957" s="237"/>
      <c r="P957" s="238"/>
      <c r="Q957" s="238"/>
      <c r="S957" s="237"/>
      <c r="T957" s="237"/>
      <c r="W957" s="237"/>
      <c r="X957" s="237"/>
      <c r="AB957" s="239"/>
    </row>
    <row r="958" spans="2:28" s="188" customFormat="1" x14ac:dyDescent="0.2">
      <c r="B958" s="190"/>
      <c r="C958" s="190"/>
      <c r="G958" s="237"/>
      <c r="H958" s="237"/>
      <c r="L958" s="237"/>
      <c r="M958" s="237"/>
      <c r="N958" s="237"/>
      <c r="P958" s="238"/>
      <c r="Q958" s="238"/>
      <c r="S958" s="237"/>
      <c r="T958" s="237"/>
      <c r="W958" s="237"/>
      <c r="X958" s="237"/>
      <c r="AB958" s="239"/>
    </row>
    <row r="959" spans="2:28" s="188" customFormat="1" x14ac:dyDescent="0.2">
      <c r="B959" s="190"/>
      <c r="C959" s="190"/>
      <c r="G959" s="237"/>
      <c r="H959" s="237"/>
      <c r="L959" s="237"/>
      <c r="M959" s="237"/>
      <c r="N959" s="237"/>
      <c r="P959" s="238"/>
      <c r="Q959" s="238"/>
      <c r="S959" s="237"/>
      <c r="T959" s="237"/>
      <c r="W959" s="237"/>
      <c r="X959" s="237"/>
      <c r="AB959" s="239"/>
    </row>
    <row r="960" spans="2:28" s="188" customFormat="1" x14ac:dyDescent="0.2">
      <c r="B960" s="190"/>
      <c r="C960" s="190"/>
      <c r="G960" s="237"/>
      <c r="H960" s="237"/>
      <c r="L960" s="237"/>
      <c r="M960" s="237"/>
      <c r="N960" s="237"/>
      <c r="P960" s="238"/>
      <c r="Q960" s="238"/>
      <c r="S960" s="237"/>
      <c r="T960" s="237"/>
      <c r="W960" s="237"/>
      <c r="X960" s="237"/>
      <c r="AB960" s="239"/>
    </row>
    <row r="961" spans="2:28" s="188" customFormat="1" x14ac:dyDescent="0.2">
      <c r="B961" s="190"/>
      <c r="C961" s="190"/>
      <c r="G961" s="237"/>
      <c r="H961" s="237"/>
      <c r="L961" s="237"/>
      <c r="M961" s="237"/>
      <c r="N961" s="237"/>
      <c r="P961" s="238"/>
      <c r="Q961" s="238"/>
      <c r="S961" s="237"/>
      <c r="T961" s="237"/>
      <c r="W961" s="237"/>
      <c r="X961" s="237"/>
      <c r="AB961" s="239"/>
    </row>
    <row r="962" spans="2:28" s="188" customFormat="1" x14ac:dyDescent="0.2">
      <c r="B962" s="190"/>
      <c r="C962" s="190"/>
      <c r="G962" s="237"/>
      <c r="H962" s="237"/>
      <c r="L962" s="237"/>
      <c r="M962" s="237"/>
      <c r="N962" s="237"/>
      <c r="P962" s="238"/>
      <c r="Q962" s="238"/>
      <c r="S962" s="237"/>
      <c r="T962" s="237"/>
      <c r="W962" s="237"/>
      <c r="X962" s="237"/>
      <c r="AB962" s="239"/>
    </row>
    <row r="963" spans="2:28" s="188" customFormat="1" x14ac:dyDescent="0.2">
      <c r="B963" s="190"/>
      <c r="C963" s="190"/>
      <c r="G963" s="237"/>
      <c r="H963" s="237"/>
      <c r="L963" s="237"/>
      <c r="M963" s="237"/>
      <c r="N963" s="237"/>
      <c r="P963" s="238"/>
      <c r="Q963" s="238"/>
      <c r="S963" s="237"/>
      <c r="T963" s="237"/>
      <c r="W963" s="237"/>
      <c r="X963" s="237"/>
      <c r="AB963" s="239"/>
    </row>
    <row r="964" spans="2:28" s="188" customFormat="1" x14ac:dyDescent="0.2">
      <c r="B964" s="190"/>
      <c r="C964" s="190"/>
      <c r="G964" s="237"/>
      <c r="H964" s="237"/>
      <c r="L964" s="237"/>
      <c r="M964" s="237"/>
      <c r="N964" s="237"/>
      <c r="P964" s="238"/>
      <c r="Q964" s="238"/>
      <c r="S964" s="237"/>
      <c r="T964" s="237"/>
      <c r="W964" s="237"/>
      <c r="X964" s="237"/>
      <c r="AB964" s="239"/>
    </row>
    <row r="965" spans="2:28" s="188" customFormat="1" x14ac:dyDescent="0.2">
      <c r="B965" s="190"/>
      <c r="C965" s="190"/>
      <c r="G965" s="237"/>
      <c r="H965" s="237"/>
      <c r="L965" s="237"/>
      <c r="M965" s="237"/>
      <c r="N965" s="237"/>
      <c r="P965" s="238"/>
      <c r="Q965" s="238"/>
      <c r="S965" s="237"/>
      <c r="T965" s="237"/>
      <c r="W965" s="237"/>
      <c r="X965" s="237"/>
      <c r="AB965" s="239"/>
    </row>
    <row r="966" spans="2:28" s="188" customFormat="1" x14ac:dyDescent="0.2">
      <c r="B966" s="190"/>
      <c r="C966" s="190"/>
      <c r="G966" s="237"/>
      <c r="H966" s="237"/>
      <c r="L966" s="237"/>
      <c r="M966" s="237"/>
      <c r="N966" s="237"/>
      <c r="P966" s="238"/>
      <c r="Q966" s="238"/>
      <c r="S966" s="237"/>
      <c r="T966" s="237"/>
      <c r="W966" s="237"/>
      <c r="X966" s="237"/>
      <c r="AB966" s="239"/>
    </row>
    <row r="967" spans="2:28" s="188" customFormat="1" x14ac:dyDescent="0.2">
      <c r="B967" s="190"/>
      <c r="C967" s="190"/>
      <c r="G967" s="237"/>
      <c r="H967" s="237"/>
      <c r="L967" s="237"/>
      <c r="M967" s="237"/>
      <c r="N967" s="237"/>
      <c r="P967" s="238"/>
      <c r="Q967" s="238"/>
      <c r="S967" s="237"/>
      <c r="T967" s="237"/>
      <c r="W967" s="237"/>
      <c r="X967" s="237"/>
      <c r="AB967" s="239"/>
    </row>
    <row r="968" spans="2:28" s="188" customFormat="1" x14ac:dyDescent="0.2">
      <c r="B968" s="190"/>
      <c r="C968" s="190"/>
      <c r="G968" s="237"/>
      <c r="H968" s="237"/>
      <c r="L968" s="237"/>
      <c r="M968" s="237"/>
      <c r="N968" s="237"/>
      <c r="P968" s="238"/>
      <c r="Q968" s="238"/>
      <c r="S968" s="237"/>
      <c r="T968" s="237"/>
      <c r="W968" s="237"/>
      <c r="X968" s="237"/>
      <c r="AB968" s="239"/>
    </row>
    <row r="969" spans="2:28" s="188" customFormat="1" x14ac:dyDescent="0.2">
      <c r="B969" s="190"/>
      <c r="C969" s="190"/>
      <c r="G969" s="237"/>
      <c r="H969" s="237"/>
      <c r="L969" s="237"/>
      <c r="M969" s="237"/>
      <c r="N969" s="237"/>
      <c r="P969" s="238"/>
      <c r="Q969" s="238"/>
      <c r="S969" s="237"/>
      <c r="T969" s="237"/>
      <c r="W969" s="237"/>
      <c r="X969" s="237"/>
      <c r="AB969" s="239"/>
    </row>
    <row r="970" spans="2:28" s="188" customFormat="1" x14ac:dyDescent="0.2">
      <c r="B970" s="190"/>
      <c r="C970" s="190"/>
      <c r="G970" s="237"/>
      <c r="H970" s="237"/>
      <c r="L970" s="237"/>
      <c r="M970" s="237"/>
      <c r="N970" s="237"/>
      <c r="P970" s="238"/>
      <c r="Q970" s="238"/>
      <c r="S970" s="237"/>
      <c r="T970" s="237"/>
      <c r="W970" s="237"/>
      <c r="X970" s="237"/>
      <c r="AB970" s="239"/>
    </row>
    <row r="971" spans="2:28" s="188" customFormat="1" x14ac:dyDescent="0.2">
      <c r="B971" s="190"/>
      <c r="C971" s="190"/>
      <c r="G971" s="237"/>
      <c r="H971" s="237"/>
      <c r="L971" s="237"/>
      <c r="M971" s="237"/>
      <c r="N971" s="237"/>
      <c r="P971" s="238"/>
      <c r="Q971" s="238"/>
      <c r="S971" s="237"/>
      <c r="T971" s="237"/>
      <c r="W971" s="237"/>
      <c r="X971" s="237"/>
      <c r="AB971" s="239"/>
    </row>
    <row r="972" spans="2:28" s="188" customFormat="1" x14ac:dyDescent="0.2">
      <c r="B972" s="190"/>
      <c r="C972" s="190"/>
      <c r="G972" s="237"/>
      <c r="H972" s="237"/>
      <c r="L972" s="237"/>
      <c r="M972" s="237"/>
      <c r="N972" s="237"/>
      <c r="P972" s="238"/>
      <c r="Q972" s="238"/>
      <c r="S972" s="237"/>
      <c r="T972" s="237"/>
      <c r="W972" s="237"/>
      <c r="X972" s="237"/>
      <c r="AB972" s="239"/>
    </row>
    <row r="973" spans="2:28" s="188" customFormat="1" x14ac:dyDescent="0.2">
      <c r="B973" s="190"/>
      <c r="C973" s="190"/>
      <c r="G973" s="237"/>
      <c r="H973" s="237"/>
      <c r="L973" s="237"/>
      <c r="M973" s="237"/>
      <c r="N973" s="237"/>
      <c r="P973" s="238"/>
      <c r="Q973" s="238"/>
      <c r="S973" s="237"/>
      <c r="T973" s="237"/>
      <c r="W973" s="237"/>
      <c r="X973" s="237"/>
      <c r="AB973" s="239"/>
    </row>
    <row r="974" spans="2:28" s="188" customFormat="1" x14ac:dyDescent="0.2">
      <c r="B974" s="190"/>
      <c r="C974" s="190"/>
      <c r="G974" s="237"/>
      <c r="H974" s="237"/>
      <c r="L974" s="237"/>
      <c r="M974" s="237"/>
      <c r="N974" s="237"/>
      <c r="P974" s="238"/>
      <c r="Q974" s="238"/>
      <c r="S974" s="237"/>
      <c r="T974" s="237"/>
      <c r="W974" s="237"/>
      <c r="X974" s="237"/>
      <c r="AB974" s="239"/>
    </row>
    <row r="975" spans="2:28" s="188" customFormat="1" x14ac:dyDescent="0.2">
      <c r="B975" s="190"/>
      <c r="C975" s="190"/>
      <c r="G975" s="237"/>
      <c r="H975" s="237"/>
      <c r="L975" s="237"/>
      <c r="M975" s="237"/>
      <c r="N975" s="237"/>
      <c r="P975" s="238"/>
      <c r="Q975" s="238"/>
      <c r="S975" s="237"/>
      <c r="T975" s="237"/>
      <c r="W975" s="237"/>
      <c r="X975" s="237"/>
      <c r="AB975" s="239"/>
    </row>
    <row r="976" spans="2:28" s="188" customFormat="1" x14ac:dyDescent="0.2">
      <c r="B976" s="190"/>
      <c r="C976" s="190"/>
      <c r="G976" s="237"/>
      <c r="H976" s="237"/>
      <c r="L976" s="237"/>
      <c r="M976" s="237"/>
      <c r="N976" s="237"/>
      <c r="P976" s="238"/>
      <c r="Q976" s="238"/>
      <c r="S976" s="237"/>
      <c r="T976" s="237"/>
      <c r="W976" s="237"/>
      <c r="X976" s="237"/>
      <c r="AB976" s="239"/>
    </row>
    <row r="977" spans="2:28" s="188" customFormat="1" x14ac:dyDescent="0.2">
      <c r="B977" s="190"/>
      <c r="C977" s="190"/>
      <c r="G977" s="237"/>
      <c r="H977" s="237"/>
      <c r="L977" s="237"/>
      <c r="M977" s="237"/>
      <c r="N977" s="237"/>
      <c r="P977" s="238"/>
      <c r="Q977" s="238"/>
      <c r="S977" s="237"/>
      <c r="T977" s="237"/>
      <c r="W977" s="237"/>
      <c r="X977" s="237"/>
      <c r="AB977" s="239"/>
    </row>
    <row r="978" spans="2:28" s="188" customFormat="1" x14ac:dyDescent="0.2">
      <c r="B978" s="190"/>
      <c r="C978" s="190"/>
      <c r="G978" s="237"/>
      <c r="H978" s="237"/>
      <c r="L978" s="237"/>
      <c r="M978" s="237"/>
      <c r="N978" s="237"/>
      <c r="P978" s="238"/>
      <c r="Q978" s="238"/>
      <c r="S978" s="237"/>
      <c r="T978" s="237"/>
      <c r="W978" s="237"/>
      <c r="X978" s="237"/>
      <c r="AB978" s="239"/>
    </row>
    <row r="979" spans="2:28" s="188" customFormat="1" x14ac:dyDescent="0.2">
      <c r="B979" s="190"/>
      <c r="C979" s="190"/>
      <c r="G979" s="237"/>
      <c r="H979" s="237"/>
      <c r="L979" s="237"/>
      <c r="M979" s="237"/>
      <c r="N979" s="237"/>
      <c r="P979" s="238"/>
      <c r="Q979" s="238"/>
      <c r="S979" s="237"/>
      <c r="T979" s="237"/>
      <c r="W979" s="237"/>
      <c r="X979" s="237"/>
      <c r="AB979" s="239"/>
    </row>
  </sheetData>
  <mergeCells count="40">
    <mergeCell ref="B1:AS1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B2:AF2"/>
    <mergeCell ref="AG2:AK2"/>
    <mergeCell ref="AL2:AS3"/>
    <mergeCell ref="AB3:AF3"/>
    <mergeCell ref="AG3:AK3"/>
    <mergeCell ref="AP4:AP5"/>
    <mergeCell ref="AQ4:AQ5"/>
    <mergeCell ref="AR4:AR5"/>
    <mergeCell ref="AS4:AS5"/>
    <mergeCell ref="A2:A23"/>
    <mergeCell ref="B3:F3"/>
    <mergeCell ref="W3:AA3"/>
    <mergeCell ref="B4:F4"/>
    <mergeCell ref="G4:K4"/>
    <mergeCell ref="L4:R4"/>
    <mergeCell ref="S4:V4"/>
    <mergeCell ref="W4:AA4"/>
    <mergeCell ref="G3:K3"/>
    <mergeCell ref="L3:R3"/>
    <mergeCell ref="S3:V3"/>
    <mergeCell ref="B2:F2"/>
    <mergeCell ref="G2:K2"/>
    <mergeCell ref="L2:R2"/>
    <mergeCell ref="S2:V2"/>
    <mergeCell ref="W2:AA2"/>
  </mergeCells>
  <pageMargins left="0.15748031496062992" right="0.15748031496062992" top="0.19685039370078741" bottom="0.19685039370078741" header="0.15748031496062992" footer="0.15748031496062992"/>
  <pageSetup paperSize="8" scale="49" fitToHeight="4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66"/>
  <sheetViews>
    <sheetView zoomScaleNormal="10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12.5703125" style="88" customWidth="1"/>
    <col min="2" max="2" width="14" style="1" customWidth="1"/>
    <col min="3" max="3" width="14.28515625" style="1" customWidth="1"/>
    <col min="4" max="4" width="13.28515625" style="1" customWidth="1"/>
    <col min="5" max="5" width="13" style="1" customWidth="1"/>
    <col min="6" max="6" width="11.7109375" style="1" customWidth="1"/>
    <col min="7" max="7" width="15.140625" style="1" bestFit="1" customWidth="1"/>
    <col min="8" max="9" width="11.28515625" style="1" customWidth="1"/>
    <col min="10" max="10" width="12.85546875" style="1" customWidth="1"/>
    <col min="11" max="11" width="15" style="1" customWidth="1"/>
    <col min="12" max="12" width="12" style="1" customWidth="1"/>
    <col min="13" max="13" width="14" style="1" customWidth="1"/>
    <col min="14" max="14" width="14.28515625" style="1" customWidth="1"/>
    <col min="15" max="15" width="10.85546875" style="1" customWidth="1"/>
    <col min="16" max="16" width="13" style="1" customWidth="1"/>
    <col min="17" max="17" width="8.140625" style="1" customWidth="1"/>
    <col min="18" max="18" width="13.7109375" style="1" customWidth="1"/>
    <col min="19" max="19" width="8.5703125" style="1" customWidth="1"/>
    <col min="20" max="20" width="15.5703125" style="1" customWidth="1"/>
    <col min="21" max="21" width="14.7109375" style="1" customWidth="1"/>
    <col min="22" max="22" width="13.85546875" style="1" customWidth="1"/>
    <col min="23" max="24" width="11.5703125" style="1" customWidth="1"/>
    <col min="25" max="134" width="11.42578125" style="5"/>
    <col min="135" max="16384" width="11.42578125" style="1"/>
  </cols>
  <sheetData>
    <row r="1" spans="1:134" ht="58.9" customHeight="1" x14ac:dyDescent="0.2">
      <c r="A1" s="93"/>
      <c r="B1" s="549" t="s">
        <v>155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50"/>
    </row>
    <row r="2" spans="1:134" s="56" customFormat="1" ht="39.75" customHeight="1" x14ac:dyDescent="0.25">
      <c r="A2" s="551"/>
      <c r="B2" s="553" t="s">
        <v>131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4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</row>
    <row r="3" spans="1:134" ht="18.75" customHeight="1" thickBot="1" x14ac:dyDescent="0.25">
      <c r="A3" s="552"/>
      <c r="B3" s="555">
        <v>1</v>
      </c>
      <c r="C3" s="556"/>
      <c r="D3" s="556"/>
      <c r="E3" s="556"/>
      <c r="F3" s="557"/>
      <c r="G3" s="558" t="s">
        <v>0</v>
      </c>
      <c r="H3" s="556"/>
      <c r="I3" s="557"/>
      <c r="J3" s="559">
        <v>3</v>
      </c>
      <c r="K3" s="560" t="s">
        <v>1</v>
      </c>
      <c r="L3" s="561"/>
      <c r="M3" s="562" t="s">
        <v>2</v>
      </c>
      <c r="N3" s="563" t="s">
        <v>23</v>
      </c>
      <c r="O3" s="564"/>
      <c r="P3" s="564"/>
      <c r="Q3" s="565"/>
      <c r="R3" s="563" t="s">
        <v>10</v>
      </c>
      <c r="S3" s="564"/>
      <c r="T3" s="565"/>
      <c r="U3" s="543" t="s">
        <v>24</v>
      </c>
      <c r="V3" s="544" t="s">
        <v>3</v>
      </c>
      <c r="W3" s="545" t="s">
        <v>4</v>
      </c>
      <c r="X3" s="546" t="s">
        <v>25</v>
      </c>
    </row>
    <row r="4" spans="1:134" ht="14.25" customHeight="1" thickBot="1" x14ac:dyDescent="0.25">
      <c r="A4" s="552"/>
      <c r="B4" s="7" t="s">
        <v>5</v>
      </c>
      <c r="C4" s="7" t="s">
        <v>6</v>
      </c>
      <c r="D4" s="7" t="s">
        <v>7</v>
      </c>
      <c r="E4" s="7" t="s">
        <v>8</v>
      </c>
      <c r="F4" s="10"/>
      <c r="G4" s="43" t="s">
        <v>5</v>
      </c>
      <c r="H4" s="9" t="s">
        <v>6</v>
      </c>
      <c r="I4" s="47" t="s">
        <v>7</v>
      </c>
      <c r="J4" s="324"/>
      <c r="K4" s="43" t="s">
        <v>5</v>
      </c>
      <c r="L4" s="47" t="s">
        <v>6</v>
      </c>
      <c r="M4" s="328"/>
      <c r="N4" s="44" t="s">
        <v>5</v>
      </c>
      <c r="O4" s="50" t="s">
        <v>6</v>
      </c>
      <c r="P4" s="333" t="s">
        <v>9</v>
      </c>
      <c r="Q4" s="51"/>
      <c r="R4" s="276" t="s">
        <v>10</v>
      </c>
      <c r="S4" s="290" t="s">
        <v>11</v>
      </c>
      <c r="T4" s="54"/>
      <c r="U4" s="293"/>
      <c r="V4" s="296"/>
      <c r="W4" s="299"/>
      <c r="X4" s="547"/>
    </row>
    <row r="5" spans="1:134" ht="115.5" thickBot="1" x14ac:dyDescent="0.25">
      <c r="A5" s="59" t="s">
        <v>132</v>
      </c>
      <c r="B5" s="7" t="s">
        <v>12</v>
      </c>
      <c r="C5" s="7" t="s">
        <v>13</v>
      </c>
      <c r="D5" s="7" t="s">
        <v>14</v>
      </c>
      <c r="E5" s="8" t="s">
        <v>90</v>
      </c>
      <c r="F5" s="45" t="s">
        <v>91</v>
      </c>
      <c r="G5" s="6" t="s">
        <v>15</v>
      </c>
      <c r="H5" s="7" t="s">
        <v>16</v>
      </c>
      <c r="I5" s="45" t="s">
        <v>17</v>
      </c>
      <c r="J5" s="48" t="s">
        <v>18</v>
      </c>
      <c r="K5" s="43" t="s">
        <v>19</v>
      </c>
      <c r="L5" s="10" t="s">
        <v>20</v>
      </c>
      <c r="M5" s="329"/>
      <c r="N5" s="11" t="s">
        <v>21</v>
      </c>
      <c r="O5" s="52" t="s">
        <v>22</v>
      </c>
      <c r="P5" s="334"/>
      <c r="Q5" s="53" t="s">
        <v>25</v>
      </c>
      <c r="R5" s="277"/>
      <c r="S5" s="291"/>
      <c r="T5" s="53" t="s">
        <v>25</v>
      </c>
      <c r="U5" s="294"/>
      <c r="V5" s="297"/>
      <c r="W5" s="300"/>
      <c r="X5" s="548"/>
    </row>
    <row r="6" spans="1:134" ht="28.5" customHeight="1" x14ac:dyDescent="0.2">
      <c r="A6" s="542" t="s">
        <v>134</v>
      </c>
      <c r="B6" s="60">
        <v>62993</v>
      </c>
      <c r="C6" s="61">
        <v>54439</v>
      </c>
      <c r="D6" s="62">
        <v>58766</v>
      </c>
      <c r="E6" s="60"/>
      <c r="F6" s="63">
        <v>58766</v>
      </c>
      <c r="G6" s="64">
        <v>79389</v>
      </c>
      <c r="H6" s="61">
        <v>98343</v>
      </c>
      <c r="I6" s="63"/>
      <c r="J6" s="65">
        <v>88140</v>
      </c>
      <c r="K6" s="64">
        <v>41979</v>
      </c>
      <c r="L6" s="66">
        <v>54612</v>
      </c>
      <c r="M6" s="312">
        <f>B8+C8+D8+G8+H8+J8+K8+L8</f>
        <v>35386390.769999996</v>
      </c>
      <c r="N6" s="280">
        <v>2114414</v>
      </c>
      <c r="O6" s="305">
        <v>0</v>
      </c>
      <c r="P6" s="314" t="str">
        <f>IF(N6&lt;=V6*0.1,"ok","pas ok")</f>
        <v>ok</v>
      </c>
      <c r="Q6" s="310">
        <f>N6/M6*100</f>
        <v>5.9752180258874148</v>
      </c>
      <c r="R6" s="280">
        <v>266817</v>
      </c>
      <c r="S6" s="282" t="str">
        <f>IF((R6+K8+L8)&gt;=V6*0.05,"ok","pas ok")</f>
        <v>ok</v>
      </c>
      <c r="T6" s="284">
        <f>((K8+R6+L8)/V6)*100</f>
        <v>8.4710730877545579</v>
      </c>
      <c r="U6" s="286">
        <f>M6+N6+R6</f>
        <v>37767621.769999996</v>
      </c>
      <c r="V6" s="280">
        <v>43355457</v>
      </c>
      <c r="W6" s="288" t="str">
        <f>IF(U6&gt;=V6*0.85,"ok","pas ok")</f>
        <v>ok</v>
      </c>
      <c r="X6" s="496">
        <f>U6/V6*100</f>
        <v>87.111575758502539</v>
      </c>
    </row>
    <row r="7" spans="1:134" ht="28.5" customHeight="1" x14ac:dyDescent="0.2">
      <c r="A7" s="542"/>
      <c r="B7" s="57">
        <v>299.57</v>
      </c>
      <c r="C7" s="2">
        <v>87.18</v>
      </c>
      <c r="D7" s="2">
        <v>74.14</v>
      </c>
      <c r="E7" s="2"/>
      <c r="F7" s="4">
        <v>0.5</v>
      </c>
      <c r="G7" s="3">
        <v>32.450000000000003</v>
      </c>
      <c r="H7" s="2">
        <v>2</v>
      </c>
      <c r="I7" s="4"/>
      <c r="J7" s="49">
        <v>14</v>
      </c>
      <c r="K7" s="3">
        <v>75.069999999999993</v>
      </c>
      <c r="L7" s="4">
        <v>4.66</v>
      </c>
      <c r="M7" s="312"/>
      <c r="N7" s="280"/>
      <c r="O7" s="305"/>
      <c r="P7" s="314"/>
      <c r="Q7" s="310"/>
      <c r="R7" s="280"/>
      <c r="S7" s="282"/>
      <c r="T7" s="284"/>
      <c r="U7" s="286"/>
      <c r="V7" s="280"/>
      <c r="W7" s="288"/>
      <c r="X7" s="496"/>
    </row>
    <row r="8" spans="1:134" ht="28.5" customHeight="1" thickBot="1" x14ac:dyDescent="0.25">
      <c r="A8" s="542"/>
      <c r="B8" s="58">
        <f>SUM(B6*B7)</f>
        <v>18870813.009999998</v>
      </c>
      <c r="C8" s="12">
        <f>SUM(C6*C7)</f>
        <v>4745992.0200000005</v>
      </c>
      <c r="D8" s="12">
        <f>SUM(D6*D7)</f>
        <v>4356911.24</v>
      </c>
      <c r="E8" s="12">
        <f>SUM(E6*E7)</f>
        <v>0</v>
      </c>
      <c r="F8" s="46">
        <f>SUM(F6*F7)</f>
        <v>29383</v>
      </c>
      <c r="G8" s="12">
        <f t="shared" ref="G8:L8" si="0">SUM(G6*G7)</f>
        <v>2576173.0500000003</v>
      </c>
      <c r="H8" s="12">
        <f t="shared" si="0"/>
        <v>196686</v>
      </c>
      <c r="I8" s="46">
        <f t="shared" si="0"/>
        <v>0</v>
      </c>
      <c r="J8" s="46">
        <f t="shared" si="0"/>
        <v>1233960</v>
      </c>
      <c r="K8" s="12">
        <f t="shared" si="0"/>
        <v>3151363.53</v>
      </c>
      <c r="L8" s="46">
        <f t="shared" si="0"/>
        <v>254491.92</v>
      </c>
      <c r="M8" s="313"/>
      <c r="N8" s="281"/>
      <c r="O8" s="306"/>
      <c r="P8" s="315"/>
      <c r="Q8" s="311"/>
      <c r="R8" s="281"/>
      <c r="S8" s="283"/>
      <c r="T8" s="285"/>
      <c r="U8" s="287"/>
      <c r="V8" s="281"/>
      <c r="W8" s="289"/>
      <c r="X8" s="498"/>
    </row>
    <row r="9" spans="1:134" ht="28.5" customHeight="1" x14ac:dyDescent="0.2">
      <c r="A9" s="542" t="s">
        <v>136</v>
      </c>
      <c r="B9" s="60">
        <v>62993</v>
      </c>
      <c r="C9" s="61">
        <v>54439</v>
      </c>
      <c r="D9" s="62">
        <v>58766</v>
      </c>
      <c r="E9" s="60"/>
      <c r="F9" s="63"/>
      <c r="G9" s="64">
        <v>79389</v>
      </c>
      <c r="H9" s="61">
        <v>98343</v>
      </c>
      <c r="I9" s="63"/>
      <c r="J9" s="65">
        <v>88140</v>
      </c>
      <c r="K9" s="64">
        <v>41979</v>
      </c>
      <c r="L9" s="66">
        <v>54612</v>
      </c>
      <c r="M9" s="312">
        <f>B11+C11+D11+G11+H11+J11+K11+L11</f>
        <v>9728268.1659999993</v>
      </c>
      <c r="N9" s="280">
        <v>560000</v>
      </c>
      <c r="O9" s="305"/>
      <c r="P9" s="314" t="str">
        <f>IF(N9&lt;=V9*0.1,"ok","pas ok")</f>
        <v>ok</v>
      </c>
      <c r="Q9" s="310">
        <f>N9/M9*100</f>
        <v>5.7564202635488906</v>
      </c>
      <c r="R9" s="280">
        <v>800000</v>
      </c>
      <c r="S9" s="282" t="str">
        <f>IF((R9+K11+L11)&gt;=V9*0.05,"ok","pas ok")</f>
        <v>ok</v>
      </c>
      <c r="T9" s="284">
        <f>((K11+R9+L11)/V9)*100</f>
        <v>13.62776914511177</v>
      </c>
      <c r="U9" s="286">
        <f>M9+N9+R9</f>
        <v>11088268.165999999</v>
      </c>
      <c r="V9" s="280">
        <v>11954592</v>
      </c>
      <c r="W9" s="288" t="str">
        <f>IF(U9&gt;=V9*0.85,"ok","pas ok")</f>
        <v>ok</v>
      </c>
      <c r="X9" s="496">
        <f>U9/V9*100</f>
        <v>92.753212874182566</v>
      </c>
    </row>
    <row r="10" spans="1:134" ht="28.5" customHeight="1" x14ac:dyDescent="0.2">
      <c r="A10" s="542"/>
      <c r="B10" s="67">
        <v>23.4</v>
      </c>
      <c r="C10" s="68">
        <v>17</v>
      </c>
      <c r="D10" s="68">
        <v>49.695999999999998</v>
      </c>
      <c r="E10" s="68"/>
      <c r="F10" s="69"/>
      <c r="G10" s="70">
        <v>36.67</v>
      </c>
      <c r="H10" s="68">
        <v>5</v>
      </c>
      <c r="I10" s="69"/>
      <c r="J10" s="71">
        <v>2</v>
      </c>
      <c r="K10" s="70">
        <v>17.8</v>
      </c>
      <c r="L10" s="69">
        <v>1.5</v>
      </c>
      <c r="M10" s="312"/>
      <c r="N10" s="280"/>
      <c r="O10" s="305"/>
      <c r="P10" s="314"/>
      <c r="Q10" s="310"/>
      <c r="R10" s="280"/>
      <c r="S10" s="282"/>
      <c r="T10" s="284"/>
      <c r="U10" s="286"/>
      <c r="V10" s="280"/>
      <c r="W10" s="288"/>
      <c r="X10" s="496"/>
    </row>
    <row r="11" spans="1:134" ht="28.5" customHeight="1" thickBot="1" x14ac:dyDescent="0.25">
      <c r="A11" s="542"/>
      <c r="B11" s="58">
        <f>SUM(B9*B10)</f>
        <v>1474036.2</v>
      </c>
      <c r="C11" s="12">
        <f>SUM(C9*C10)</f>
        <v>925463</v>
      </c>
      <c r="D11" s="12">
        <f>SUM(D9*D10)</f>
        <v>2920435.1359999999</v>
      </c>
      <c r="E11" s="12">
        <f>SUM(E9*E10)</f>
        <v>0</v>
      </c>
      <c r="F11" s="46">
        <f>SUM(F9*F10)</f>
        <v>0</v>
      </c>
      <c r="G11" s="12">
        <f t="shared" ref="G11:L11" si="1">SUM(G9*G10)</f>
        <v>2911194.6300000004</v>
      </c>
      <c r="H11" s="12">
        <f t="shared" si="1"/>
        <v>491715</v>
      </c>
      <c r="I11" s="46">
        <f t="shared" si="1"/>
        <v>0</v>
      </c>
      <c r="J11" s="46">
        <f t="shared" si="1"/>
        <v>176280</v>
      </c>
      <c r="K11" s="12">
        <f t="shared" si="1"/>
        <v>747226.20000000007</v>
      </c>
      <c r="L11" s="46">
        <f t="shared" si="1"/>
        <v>81918</v>
      </c>
      <c r="M11" s="313"/>
      <c r="N11" s="281"/>
      <c r="O11" s="306"/>
      <c r="P11" s="315"/>
      <c r="Q11" s="311"/>
      <c r="R11" s="281"/>
      <c r="S11" s="283"/>
      <c r="T11" s="285"/>
      <c r="U11" s="287"/>
      <c r="V11" s="281"/>
      <c r="W11" s="289"/>
      <c r="X11" s="498"/>
    </row>
    <row r="12" spans="1:134" ht="28.5" customHeight="1" x14ac:dyDescent="0.2">
      <c r="A12" s="542" t="s">
        <v>133</v>
      </c>
      <c r="B12" s="60">
        <v>62993</v>
      </c>
      <c r="C12" s="61">
        <v>54439</v>
      </c>
      <c r="D12" s="62">
        <v>58766</v>
      </c>
      <c r="E12" s="60"/>
      <c r="F12" s="63">
        <v>58766</v>
      </c>
      <c r="G12" s="64">
        <v>79389</v>
      </c>
      <c r="H12" s="61">
        <v>98343</v>
      </c>
      <c r="I12" s="63">
        <v>79389</v>
      </c>
      <c r="J12" s="65">
        <v>88140</v>
      </c>
      <c r="K12" s="64">
        <v>41979</v>
      </c>
      <c r="L12" s="66">
        <v>54612</v>
      </c>
      <c r="M12" s="312">
        <f>B14+C14+D14+G14+H14+J14+K14+L14</f>
        <v>10718806.117000001</v>
      </c>
      <c r="N12" s="280">
        <v>972932.14</v>
      </c>
      <c r="O12" s="305">
        <v>3999.62</v>
      </c>
      <c r="P12" s="314" t="str">
        <f>IF(N12&lt;=V12*0.1,"ok","pas ok")</f>
        <v>ok</v>
      </c>
      <c r="Q12" s="310">
        <f>N12/M12*100</f>
        <v>9.0768704031033085</v>
      </c>
      <c r="R12" s="280">
        <v>115963.34</v>
      </c>
      <c r="S12" s="282" t="str">
        <f>IF((R12+K14+L14)&gt;=V12*0.05,"ok","pas ok")</f>
        <v>ok</v>
      </c>
      <c r="T12" s="284">
        <f>((K14+R12+L14)/V12)*100</f>
        <v>11.468428998151479</v>
      </c>
      <c r="U12" s="286">
        <f>M12+N12+R12</f>
        <v>11807701.597000001</v>
      </c>
      <c r="V12" s="280">
        <v>13090462</v>
      </c>
      <c r="W12" s="288" t="str">
        <f>IF(U12&gt;=V12*0.85,"ok","pas ok")</f>
        <v>ok</v>
      </c>
      <c r="X12" s="496">
        <f>U12/V12*100</f>
        <v>90.200801140555626</v>
      </c>
    </row>
    <row r="13" spans="1:134" ht="28.5" customHeight="1" x14ac:dyDescent="0.2">
      <c r="A13" s="542"/>
      <c r="B13" s="67">
        <v>61</v>
      </c>
      <c r="C13" s="68">
        <v>20</v>
      </c>
      <c r="D13" s="68">
        <v>36</v>
      </c>
      <c r="E13" s="68">
        <v>0</v>
      </c>
      <c r="F13" s="69">
        <v>0.6</v>
      </c>
      <c r="G13" s="70">
        <v>18.553000000000001</v>
      </c>
      <c r="H13" s="68">
        <v>2</v>
      </c>
      <c r="I13" s="69">
        <v>0.4</v>
      </c>
      <c r="J13" s="71">
        <v>7</v>
      </c>
      <c r="K13" s="70">
        <v>33</v>
      </c>
      <c r="L13" s="69">
        <v>0</v>
      </c>
      <c r="M13" s="312"/>
      <c r="N13" s="280"/>
      <c r="O13" s="305"/>
      <c r="P13" s="314"/>
      <c r="Q13" s="310"/>
      <c r="R13" s="280"/>
      <c r="S13" s="282"/>
      <c r="T13" s="284"/>
      <c r="U13" s="286"/>
      <c r="V13" s="280"/>
      <c r="W13" s="288"/>
      <c r="X13" s="496"/>
    </row>
    <row r="14" spans="1:134" ht="28.5" customHeight="1" thickBot="1" x14ac:dyDescent="0.25">
      <c r="A14" s="542"/>
      <c r="B14" s="58">
        <f>SUM(B12*B13)</f>
        <v>3842573</v>
      </c>
      <c r="C14" s="12">
        <f>SUM(C12*C13)</f>
        <v>1088780</v>
      </c>
      <c r="D14" s="12">
        <f>SUM(D12*D13)</f>
        <v>2115576</v>
      </c>
      <c r="E14" s="12">
        <f>SUM(E12*E13)</f>
        <v>0</v>
      </c>
      <c r="F14" s="46">
        <f>SUM(F12*F13)</f>
        <v>35259.599999999999</v>
      </c>
      <c r="G14" s="12">
        <f t="shared" ref="G14:L14" si="2">SUM(G12*G13)</f>
        <v>1472904.1170000001</v>
      </c>
      <c r="H14" s="12">
        <f t="shared" si="2"/>
        <v>196686</v>
      </c>
      <c r="I14" s="46">
        <f t="shared" si="2"/>
        <v>31755.600000000002</v>
      </c>
      <c r="J14" s="46">
        <f t="shared" si="2"/>
        <v>616980</v>
      </c>
      <c r="K14" s="12">
        <f t="shared" si="2"/>
        <v>1385307</v>
      </c>
      <c r="L14" s="46">
        <f t="shared" si="2"/>
        <v>0</v>
      </c>
      <c r="M14" s="313"/>
      <c r="N14" s="281"/>
      <c r="O14" s="306"/>
      <c r="P14" s="315"/>
      <c r="Q14" s="311"/>
      <c r="R14" s="281"/>
      <c r="S14" s="283"/>
      <c r="T14" s="285"/>
      <c r="U14" s="287"/>
      <c r="V14" s="281"/>
      <c r="W14" s="289"/>
      <c r="X14" s="498"/>
    </row>
    <row r="15" spans="1:134" ht="28.5" customHeight="1" x14ac:dyDescent="0.2">
      <c r="A15" s="542" t="s">
        <v>135</v>
      </c>
      <c r="B15" s="60">
        <v>62993</v>
      </c>
      <c r="C15" s="61">
        <v>54439</v>
      </c>
      <c r="D15" s="62">
        <v>58766</v>
      </c>
      <c r="E15" s="60"/>
      <c r="F15" s="63"/>
      <c r="G15" s="64">
        <v>79389</v>
      </c>
      <c r="H15" s="61">
        <v>98343</v>
      </c>
      <c r="I15" s="63"/>
      <c r="J15" s="65">
        <v>88140</v>
      </c>
      <c r="K15" s="64">
        <v>41979</v>
      </c>
      <c r="L15" s="66">
        <v>54612</v>
      </c>
      <c r="M15" s="312">
        <f>B17+C17+D17+G17+H17+J17+K17+L17</f>
        <v>9101058.4000000004</v>
      </c>
      <c r="N15" s="280">
        <v>774000</v>
      </c>
      <c r="O15" s="305">
        <v>0</v>
      </c>
      <c r="P15" s="314" t="str">
        <f>IF(N15&lt;=V15*0.1,"ok","pas ok")</f>
        <v>ok</v>
      </c>
      <c r="Q15" s="310">
        <f>N15/M15*100</f>
        <v>8.5045053661011565</v>
      </c>
      <c r="R15" s="280">
        <v>70700</v>
      </c>
      <c r="S15" s="282" t="str">
        <f>IF((R15+K17+L17)&gt;=V15*0.05,"ok","pas ok")</f>
        <v>ok</v>
      </c>
      <c r="T15" s="284">
        <f>((K17+R15+L17)/V15)*100</f>
        <v>11.815312906389899</v>
      </c>
      <c r="U15" s="286">
        <f>M15+N15+R15</f>
        <v>9945758.4000000004</v>
      </c>
      <c r="V15" s="280">
        <v>11477586</v>
      </c>
      <c r="W15" s="288" t="str">
        <f>IF(U15&gt;=V15*0.85,"ok","pas ok")</f>
        <v>ok</v>
      </c>
      <c r="X15" s="496">
        <f>U15/V15*100</f>
        <v>86.653747573749399</v>
      </c>
    </row>
    <row r="16" spans="1:134" ht="28.5" customHeight="1" x14ac:dyDescent="0.2">
      <c r="A16" s="542"/>
      <c r="B16" s="57">
        <v>104.95</v>
      </c>
      <c r="C16" s="2">
        <v>15.65</v>
      </c>
      <c r="D16" s="2">
        <v>0</v>
      </c>
      <c r="E16" s="2">
        <v>0</v>
      </c>
      <c r="F16" s="4">
        <v>0</v>
      </c>
      <c r="G16" s="3">
        <v>0</v>
      </c>
      <c r="H16" s="2">
        <v>0</v>
      </c>
      <c r="I16" s="4">
        <v>0</v>
      </c>
      <c r="J16" s="49">
        <v>4</v>
      </c>
      <c r="K16" s="3">
        <v>30.1</v>
      </c>
      <c r="L16" s="4">
        <v>0.4</v>
      </c>
      <c r="M16" s="312"/>
      <c r="N16" s="280"/>
      <c r="O16" s="305"/>
      <c r="P16" s="314"/>
      <c r="Q16" s="310"/>
      <c r="R16" s="280"/>
      <c r="S16" s="282"/>
      <c r="T16" s="284"/>
      <c r="U16" s="286"/>
      <c r="V16" s="280"/>
      <c r="W16" s="288"/>
      <c r="X16" s="496"/>
    </row>
    <row r="17" spans="1:24" ht="28.5" customHeight="1" thickBot="1" x14ac:dyDescent="0.25">
      <c r="A17" s="542"/>
      <c r="B17" s="58">
        <f>SUM(B15*B16)</f>
        <v>6611115.3500000006</v>
      </c>
      <c r="C17" s="12">
        <f>SUM(C15*C16)</f>
        <v>851970.35</v>
      </c>
      <c r="D17" s="12">
        <f>SUM(D15*D16)</f>
        <v>0</v>
      </c>
      <c r="E17" s="12">
        <f>SUM(E15*E16)</f>
        <v>0</v>
      </c>
      <c r="F17" s="46">
        <f>SUM(F15*F16)</f>
        <v>0</v>
      </c>
      <c r="G17" s="12">
        <f t="shared" ref="G17:L17" si="3">SUM(G15*G16)</f>
        <v>0</v>
      </c>
      <c r="H17" s="12">
        <f t="shared" si="3"/>
        <v>0</v>
      </c>
      <c r="I17" s="46">
        <f t="shared" si="3"/>
        <v>0</v>
      </c>
      <c r="J17" s="46">
        <f t="shared" si="3"/>
        <v>352560</v>
      </c>
      <c r="K17" s="12">
        <f t="shared" si="3"/>
        <v>1263567.9000000001</v>
      </c>
      <c r="L17" s="46">
        <f t="shared" si="3"/>
        <v>21844.800000000003</v>
      </c>
      <c r="M17" s="313"/>
      <c r="N17" s="281"/>
      <c r="O17" s="306"/>
      <c r="P17" s="315"/>
      <c r="Q17" s="311"/>
      <c r="R17" s="281"/>
      <c r="S17" s="283"/>
      <c r="T17" s="285"/>
      <c r="U17" s="287"/>
      <c r="V17" s="281"/>
      <c r="W17" s="289"/>
      <c r="X17" s="498"/>
    </row>
    <row r="18" spans="1:24" ht="28.5" customHeight="1" x14ac:dyDescent="0.2">
      <c r="A18" s="542" t="s">
        <v>137</v>
      </c>
      <c r="B18" s="60">
        <v>62993</v>
      </c>
      <c r="C18" s="61">
        <v>54439</v>
      </c>
      <c r="D18" s="62">
        <v>58766</v>
      </c>
      <c r="E18" s="60"/>
      <c r="F18" s="63">
        <v>58766</v>
      </c>
      <c r="G18" s="64">
        <v>79389</v>
      </c>
      <c r="H18" s="61">
        <v>98343</v>
      </c>
      <c r="I18" s="63"/>
      <c r="J18" s="65">
        <v>88140</v>
      </c>
      <c r="K18" s="64">
        <v>41979</v>
      </c>
      <c r="L18" s="66">
        <v>54612</v>
      </c>
      <c r="M18" s="312">
        <f>B20+C20+D20+G20+H20+J20+K20+L20</f>
        <v>7755929.7500000009</v>
      </c>
      <c r="N18" s="280">
        <v>347301.88</v>
      </c>
      <c r="O18" s="305">
        <v>0</v>
      </c>
      <c r="P18" s="314" t="str">
        <f>IF(N18&lt;=V18*0.1,"ok","pas ok")</f>
        <v>ok</v>
      </c>
      <c r="Q18" s="310">
        <f>N18/M18*100</f>
        <v>4.4778884182131735</v>
      </c>
      <c r="R18" s="280">
        <v>93567.23</v>
      </c>
      <c r="S18" s="282" t="str">
        <f>IF((R18+K20+L20)&gt;=V18*0.05,"ok","pas ok")</f>
        <v>ok</v>
      </c>
      <c r="T18" s="284">
        <f>((K20+R18+L20)/V18)*100</f>
        <v>9.8842017022366555</v>
      </c>
      <c r="U18" s="286">
        <f>M18+N18+R18</f>
        <v>8196798.8600000013</v>
      </c>
      <c r="V18" s="280">
        <v>8401652</v>
      </c>
      <c r="W18" s="288" t="str">
        <f>IF(U18&gt;=V18*0.85,"ok","pas ok")</f>
        <v>ok</v>
      </c>
      <c r="X18" s="496">
        <f>U18/V18*100</f>
        <v>97.561751665029703</v>
      </c>
    </row>
    <row r="19" spans="1:24" ht="28.5" customHeight="1" x14ac:dyDescent="0.2">
      <c r="A19" s="542"/>
      <c r="B19" s="57">
        <v>79.75</v>
      </c>
      <c r="C19" s="2">
        <v>6.3</v>
      </c>
      <c r="D19" s="2">
        <v>9.15</v>
      </c>
      <c r="E19" s="2"/>
      <c r="F19" s="4">
        <v>1</v>
      </c>
      <c r="G19" s="3">
        <v>9.6</v>
      </c>
      <c r="H19" s="2">
        <v>0</v>
      </c>
      <c r="I19" s="4"/>
      <c r="J19" s="49">
        <v>4</v>
      </c>
      <c r="K19" s="3">
        <v>13</v>
      </c>
      <c r="L19" s="4">
        <v>3.5</v>
      </c>
      <c r="M19" s="312"/>
      <c r="N19" s="280"/>
      <c r="O19" s="305"/>
      <c r="P19" s="314"/>
      <c r="Q19" s="310"/>
      <c r="R19" s="280"/>
      <c r="S19" s="282"/>
      <c r="T19" s="284"/>
      <c r="U19" s="286"/>
      <c r="V19" s="280"/>
      <c r="W19" s="288"/>
      <c r="X19" s="496"/>
    </row>
    <row r="20" spans="1:24" ht="28.5" customHeight="1" thickBot="1" x14ac:dyDescent="0.25">
      <c r="A20" s="542"/>
      <c r="B20" s="58">
        <f>SUM(B18*B19)</f>
        <v>5023691.75</v>
      </c>
      <c r="C20" s="12">
        <f>SUM(C18*C19)</f>
        <v>342965.7</v>
      </c>
      <c r="D20" s="12">
        <f>SUM(D18*D19)</f>
        <v>537708.9</v>
      </c>
      <c r="E20" s="12">
        <f>SUM(E18*E19)</f>
        <v>0</v>
      </c>
      <c r="F20" s="46">
        <f>SUM(F18*F19)</f>
        <v>58766</v>
      </c>
      <c r="G20" s="12">
        <f t="shared" ref="G20:L20" si="4">SUM(G18*G19)</f>
        <v>762134.4</v>
      </c>
      <c r="H20" s="12">
        <f t="shared" si="4"/>
        <v>0</v>
      </c>
      <c r="I20" s="46">
        <f t="shared" si="4"/>
        <v>0</v>
      </c>
      <c r="J20" s="46">
        <f t="shared" si="4"/>
        <v>352560</v>
      </c>
      <c r="K20" s="12">
        <f t="shared" si="4"/>
        <v>545727</v>
      </c>
      <c r="L20" s="46">
        <f t="shared" si="4"/>
        <v>191142</v>
      </c>
      <c r="M20" s="313"/>
      <c r="N20" s="281"/>
      <c r="O20" s="306"/>
      <c r="P20" s="315"/>
      <c r="Q20" s="311"/>
      <c r="R20" s="281"/>
      <c r="S20" s="283"/>
      <c r="T20" s="285"/>
      <c r="U20" s="287"/>
      <c r="V20" s="281"/>
      <c r="W20" s="289"/>
      <c r="X20" s="498"/>
    </row>
    <row r="21" spans="1:24" ht="28.5" customHeight="1" x14ac:dyDescent="0.2">
      <c r="A21" s="542" t="s">
        <v>138</v>
      </c>
      <c r="B21" s="60">
        <v>62993</v>
      </c>
      <c r="C21" s="61">
        <v>54439</v>
      </c>
      <c r="D21" s="62">
        <v>58766</v>
      </c>
      <c r="E21" s="60">
        <v>62993</v>
      </c>
      <c r="F21" s="63"/>
      <c r="G21" s="64">
        <v>79389</v>
      </c>
      <c r="H21" s="61">
        <v>98343</v>
      </c>
      <c r="I21" s="63"/>
      <c r="J21" s="65">
        <v>88140</v>
      </c>
      <c r="K21" s="64">
        <v>41979</v>
      </c>
      <c r="L21" s="66">
        <v>54612</v>
      </c>
      <c r="M21" s="312">
        <f>B23+C23+D23+G23+H23+J23+K23+L23</f>
        <v>38613661.810000002</v>
      </c>
      <c r="N21" s="280">
        <v>582050</v>
      </c>
      <c r="O21" s="305">
        <v>0</v>
      </c>
      <c r="P21" s="314" t="str">
        <f>IF(N21&lt;=V21*0.1,"ok","pas ok")</f>
        <v>ok</v>
      </c>
      <c r="Q21" s="310">
        <f>N21/M21*100</f>
        <v>1.5073680472574686</v>
      </c>
      <c r="R21" s="280"/>
      <c r="S21" s="282" t="str">
        <f>IF((R21+K23+L23)&gt;=V21*0.05,"ok","pas ok")</f>
        <v>ok</v>
      </c>
      <c r="T21" s="284">
        <f>((K23+R21+L23)/V21)*100</f>
        <v>5.1141750111547166</v>
      </c>
      <c r="U21" s="286">
        <f>M21+N21+R21</f>
        <v>39195711.810000002</v>
      </c>
      <c r="V21" s="280">
        <v>45149065</v>
      </c>
      <c r="W21" s="288" t="str">
        <f>IF(U21&gt;=V21*0.85,"ok","pas ok")</f>
        <v>ok</v>
      </c>
      <c r="X21" s="496">
        <f>U21/V21*100</f>
        <v>86.81400558350434</v>
      </c>
    </row>
    <row r="22" spans="1:24" ht="28.5" customHeight="1" x14ac:dyDescent="0.2">
      <c r="A22" s="542"/>
      <c r="B22" s="67">
        <v>393.57</v>
      </c>
      <c r="C22" s="68">
        <v>99.6</v>
      </c>
      <c r="D22" s="68">
        <v>72.5</v>
      </c>
      <c r="E22" s="68">
        <v>0.4</v>
      </c>
      <c r="F22" s="69"/>
      <c r="G22" s="70">
        <v>12.8</v>
      </c>
      <c r="H22" s="68">
        <v>2</v>
      </c>
      <c r="I22" s="69"/>
      <c r="J22" s="71">
        <v>7</v>
      </c>
      <c r="K22" s="70">
        <v>49.8</v>
      </c>
      <c r="L22" s="69">
        <v>4</v>
      </c>
      <c r="M22" s="312"/>
      <c r="N22" s="280"/>
      <c r="O22" s="305"/>
      <c r="P22" s="314"/>
      <c r="Q22" s="310"/>
      <c r="R22" s="280"/>
      <c r="S22" s="282"/>
      <c r="T22" s="284"/>
      <c r="U22" s="286"/>
      <c r="V22" s="280"/>
      <c r="W22" s="288"/>
      <c r="X22" s="496"/>
    </row>
    <row r="23" spans="1:24" ht="28.5" customHeight="1" thickBot="1" x14ac:dyDescent="0.25">
      <c r="A23" s="542"/>
      <c r="B23" s="58">
        <f>SUM(B21*B22)</f>
        <v>24792155.009999998</v>
      </c>
      <c r="C23" s="12">
        <f>SUM(C21*C22)</f>
        <v>5422124.3999999994</v>
      </c>
      <c r="D23" s="12">
        <f>SUM(D21*D22)</f>
        <v>4260535</v>
      </c>
      <c r="E23" s="12">
        <f>SUM(E21*E22)</f>
        <v>25197.200000000001</v>
      </c>
      <c r="F23" s="46">
        <f>SUM(F21*F22)</f>
        <v>0</v>
      </c>
      <c r="G23" s="12">
        <f t="shared" ref="G23:L23" si="5">SUM(G21*G22)</f>
        <v>1016179.2000000001</v>
      </c>
      <c r="H23" s="12">
        <f t="shared" si="5"/>
        <v>196686</v>
      </c>
      <c r="I23" s="46">
        <f t="shared" si="5"/>
        <v>0</v>
      </c>
      <c r="J23" s="46">
        <f t="shared" si="5"/>
        <v>616980</v>
      </c>
      <c r="K23" s="12">
        <f t="shared" si="5"/>
        <v>2090554.2</v>
      </c>
      <c r="L23" s="46">
        <f t="shared" si="5"/>
        <v>218448</v>
      </c>
      <c r="M23" s="313"/>
      <c r="N23" s="281"/>
      <c r="O23" s="306"/>
      <c r="P23" s="315"/>
      <c r="Q23" s="311"/>
      <c r="R23" s="281"/>
      <c r="S23" s="283"/>
      <c r="T23" s="285"/>
      <c r="U23" s="287"/>
      <c r="V23" s="281"/>
      <c r="W23" s="289"/>
      <c r="X23" s="498"/>
    </row>
    <row r="24" spans="1:24" ht="28.5" customHeight="1" x14ac:dyDescent="0.2">
      <c r="A24" s="541" t="s">
        <v>140</v>
      </c>
      <c r="B24" s="60">
        <v>62993</v>
      </c>
      <c r="C24" s="61">
        <v>54439</v>
      </c>
      <c r="D24" s="62">
        <v>58766</v>
      </c>
      <c r="E24" s="60">
        <v>62993</v>
      </c>
      <c r="F24" s="63"/>
      <c r="G24" s="64">
        <v>79389</v>
      </c>
      <c r="H24" s="61">
        <v>98343</v>
      </c>
      <c r="I24" s="63"/>
      <c r="J24" s="65">
        <v>88140</v>
      </c>
      <c r="K24" s="64">
        <v>41979</v>
      </c>
      <c r="L24" s="66">
        <v>54612</v>
      </c>
      <c r="M24" s="312">
        <f>B26+C26+D26+G26+H26+J26+K26+L26</f>
        <v>28393017.894000001</v>
      </c>
      <c r="N24" s="280">
        <v>1361555.75</v>
      </c>
      <c r="O24" s="305"/>
      <c r="P24" s="314" t="str">
        <f>IF(N24&lt;=V24*0.1,"ok","pas ok")</f>
        <v>ok</v>
      </c>
      <c r="Q24" s="310">
        <f>N24/M24*100</f>
        <v>4.7953893280492856</v>
      </c>
      <c r="R24" s="540">
        <v>168619.36</v>
      </c>
      <c r="S24" s="282" t="str">
        <f>IF((R24+K26+L26)&gt;=V24*0.05,"ok","pas ok")</f>
        <v>ok</v>
      </c>
      <c r="T24" s="284">
        <f>((K26+R24+L26)/V24)*100</f>
        <v>9.2359949243434549</v>
      </c>
      <c r="U24" s="286">
        <f>M24+N24+R24</f>
        <v>29923193.004000001</v>
      </c>
      <c r="V24" s="280">
        <v>33326132</v>
      </c>
      <c r="W24" s="288" t="str">
        <f>IF(U24&gt;=V24*0.85,"ok","pas ok")</f>
        <v>ok</v>
      </c>
      <c r="X24" s="496">
        <f>U24/V24*100</f>
        <v>89.788977022595958</v>
      </c>
    </row>
    <row r="25" spans="1:24" ht="28.5" customHeight="1" x14ac:dyDescent="0.2">
      <c r="A25" s="541"/>
      <c r="B25" s="67">
        <v>291.55799999999999</v>
      </c>
      <c r="C25" s="67">
        <v>80.3</v>
      </c>
      <c r="D25" s="67">
        <v>16.25</v>
      </c>
      <c r="E25" s="67">
        <v>0.2</v>
      </c>
      <c r="F25" s="4"/>
      <c r="G25" s="67">
        <v>15.9</v>
      </c>
      <c r="H25" s="2"/>
      <c r="I25" s="4"/>
      <c r="J25" s="67">
        <v>6</v>
      </c>
      <c r="K25" s="67">
        <v>61.5</v>
      </c>
      <c r="L25" s="67">
        <v>6</v>
      </c>
      <c r="M25" s="312"/>
      <c r="N25" s="280"/>
      <c r="O25" s="305"/>
      <c r="P25" s="314"/>
      <c r="Q25" s="310"/>
      <c r="R25" s="280"/>
      <c r="S25" s="282"/>
      <c r="T25" s="284"/>
      <c r="U25" s="286"/>
      <c r="V25" s="280"/>
      <c r="W25" s="288"/>
      <c r="X25" s="496"/>
    </row>
    <row r="26" spans="1:24" ht="28.5" customHeight="1" thickBot="1" x14ac:dyDescent="0.25">
      <c r="A26" s="541"/>
      <c r="B26" s="58">
        <f>SUM(B24*B25)</f>
        <v>18366113.094000001</v>
      </c>
      <c r="C26" s="12">
        <f>SUM(C24*C25)</f>
        <v>4371451.7</v>
      </c>
      <c r="D26" s="12">
        <f>SUM(D24*D25)</f>
        <v>954947.5</v>
      </c>
      <c r="E26" s="12">
        <f>SUM(E24*E25)</f>
        <v>12598.6</v>
      </c>
      <c r="F26" s="46">
        <f>SUM(F24*F25)</f>
        <v>0</v>
      </c>
      <c r="G26" s="12">
        <f t="shared" ref="G26:L26" si="6">SUM(G24*G25)</f>
        <v>1262285.1000000001</v>
      </c>
      <c r="H26" s="12">
        <f t="shared" si="6"/>
        <v>0</v>
      </c>
      <c r="I26" s="46">
        <f t="shared" si="6"/>
        <v>0</v>
      </c>
      <c r="J26" s="46">
        <f t="shared" si="6"/>
        <v>528840</v>
      </c>
      <c r="K26" s="12">
        <f t="shared" si="6"/>
        <v>2581708.5</v>
      </c>
      <c r="L26" s="46">
        <f t="shared" si="6"/>
        <v>327672</v>
      </c>
      <c r="M26" s="313"/>
      <c r="N26" s="281"/>
      <c r="O26" s="306"/>
      <c r="P26" s="315"/>
      <c r="Q26" s="311"/>
      <c r="R26" s="281"/>
      <c r="S26" s="283"/>
      <c r="T26" s="285"/>
      <c r="U26" s="287"/>
      <c r="V26" s="281"/>
      <c r="W26" s="289"/>
      <c r="X26" s="498"/>
    </row>
    <row r="27" spans="1:24" ht="28.5" customHeight="1" x14ac:dyDescent="0.2">
      <c r="A27" s="515" t="s">
        <v>139</v>
      </c>
      <c r="B27" s="60">
        <v>61414</v>
      </c>
      <c r="C27" s="61">
        <v>52393</v>
      </c>
      <c r="D27" s="62">
        <v>57268</v>
      </c>
      <c r="E27" s="60"/>
      <c r="F27" s="63"/>
      <c r="G27" s="64">
        <v>79348</v>
      </c>
      <c r="H27" s="61">
        <v>94756</v>
      </c>
      <c r="I27" s="63"/>
      <c r="J27" s="65">
        <v>87359</v>
      </c>
      <c r="K27" s="64">
        <v>40307</v>
      </c>
      <c r="L27" s="66">
        <v>55974</v>
      </c>
      <c r="M27" s="312">
        <f>B29+C29+D29+G29+H29+J29+K29+L29</f>
        <v>28778046.206</v>
      </c>
      <c r="N27" s="280">
        <v>1850809.71</v>
      </c>
      <c r="O27" s="305"/>
      <c r="P27" s="314" t="str">
        <f>IF(N27&lt;=V27*0.1,"ok","pas ok")</f>
        <v>ok</v>
      </c>
      <c r="Q27" s="310">
        <f>N27/M27*100</f>
        <v>6.4313251036969996</v>
      </c>
      <c r="R27" s="540">
        <v>1587919.01</v>
      </c>
      <c r="S27" s="282" t="str">
        <f>IF((R27+K29+L29)&gt;=V27*0.05,"ok","pas ok")</f>
        <v>ok</v>
      </c>
      <c r="T27" s="284">
        <f>((K29+R27+L29)/V27)*100</f>
        <v>9.7932956120448118</v>
      </c>
      <c r="U27" s="286">
        <f>M27+N27+R27</f>
        <v>32216774.926000003</v>
      </c>
      <c r="V27" s="280">
        <v>37849361</v>
      </c>
      <c r="W27" s="533" t="str">
        <f>IF(U27&gt;=V27*0.85,"ok","pas ok")</f>
        <v>ok</v>
      </c>
      <c r="X27" s="535">
        <f>U27/V27*100</f>
        <v>85.118411711098645</v>
      </c>
    </row>
    <row r="28" spans="1:24" ht="28.5" customHeight="1" x14ac:dyDescent="0.2">
      <c r="A28" s="515"/>
      <c r="B28" s="67">
        <v>201.501</v>
      </c>
      <c r="C28" s="68">
        <v>103.14400000000001</v>
      </c>
      <c r="D28" s="68">
        <v>68.8</v>
      </c>
      <c r="E28" s="68"/>
      <c r="F28" s="69"/>
      <c r="G28" s="70">
        <v>45</v>
      </c>
      <c r="H28" s="68">
        <v>8</v>
      </c>
      <c r="I28" s="69"/>
      <c r="J28" s="71">
        <v>7</v>
      </c>
      <c r="K28" s="70">
        <v>48.4</v>
      </c>
      <c r="L28" s="69">
        <v>3</v>
      </c>
      <c r="M28" s="312"/>
      <c r="N28" s="280"/>
      <c r="O28" s="305"/>
      <c r="P28" s="314"/>
      <c r="Q28" s="310"/>
      <c r="R28" s="280"/>
      <c r="S28" s="282"/>
      <c r="T28" s="284"/>
      <c r="U28" s="286"/>
      <c r="V28" s="280"/>
      <c r="W28" s="533"/>
      <c r="X28" s="535"/>
    </row>
    <row r="29" spans="1:24" ht="28.5" customHeight="1" thickBot="1" x14ac:dyDescent="0.25">
      <c r="A29" s="515"/>
      <c r="B29" s="58">
        <f>SUM(B27*B28)</f>
        <v>12374982.414000001</v>
      </c>
      <c r="C29" s="12">
        <f>SUM(C27*C28)</f>
        <v>5404023.5920000002</v>
      </c>
      <c r="D29" s="12">
        <f>SUM(D27*D28)</f>
        <v>3940038.4</v>
      </c>
      <c r="E29" s="12">
        <f>SUM(E27*E28)</f>
        <v>0</v>
      </c>
      <c r="F29" s="46">
        <f>SUM(F27*F28)</f>
        <v>0</v>
      </c>
      <c r="G29" s="12">
        <f t="shared" ref="G29:L29" si="7">SUM(G27*G28)</f>
        <v>3570660</v>
      </c>
      <c r="H29" s="12">
        <f t="shared" si="7"/>
        <v>758048</v>
      </c>
      <c r="I29" s="46">
        <f t="shared" si="7"/>
        <v>0</v>
      </c>
      <c r="J29" s="46">
        <f t="shared" si="7"/>
        <v>611513</v>
      </c>
      <c r="K29" s="12">
        <f t="shared" si="7"/>
        <v>1950858.8</v>
      </c>
      <c r="L29" s="46">
        <f t="shared" si="7"/>
        <v>167922</v>
      </c>
      <c r="M29" s="313"/>
      <c r="N29" s="281"/>
      <c r="O29" s="306"/>
      <c r="P29" s="315"/>
      <c r="Q29" s="311"/>
      <c r="R29" s="281"/>
      <c r="S29" s="283"/>
      <c r="T29" s="285"/>
      <c r="U29" s="287"/>
      <c r="V29" s="281"/>
      <c r="W29" s="534"/>
      <c r="X29" s="536"/>
    </row>
    <row r="30" spans="1:24" ht="28.5" customHeight="1" x14ac:dyDescent="0.2">
      <c r="A30" s="515" t="s">
        <v>141</v>
      </c>
      <c r="B30" s="60">
        <v>62993</v>
      </c>
      <c r="C30" s="61">
        <v>54439</v>
      </c>
      <c r="D30" s="62">
        <v>58766</v>
      </c>
      <c r="E30" s="60">
        <v>0</v>
      </c>
      <c r="F30" s="63">
        <v>0</v>
      </c>
      <c r="G30" s="64">
        <v>79389</v>
      </c>
      <c r="H30" s="61">
        <v>98343</v>
      </c>
      <c r="I30" s="63">
        <v>0</v>
      </c>
      <c r="J30" s="65">
        <v>88140</v>
      </c>
      <c r="K30" s="64">
        <v>41979</v>
      </c>
      <c r="L30" s="66">
        <v>54612</v>
      </c>
      <c r="M30" s="312">
        <f>B32+C32+D32+G32+H32+J32+K32+L32</f>
        <v>11850762.9</v>
      </c>
      <c r="N30" s="280">
        <v>1144258</v>
      </c>
      <c r="O30" s="305">
        <v>0</v>
      </c>
      <c r="P30" s="314" t="str">
        <f>IF(N30&lt;=V30*0.1,"ok","pas ok")</f>
        <v>ok</v>
      </c>
      <c r="Q30" s="310">
        <f>N30/M30*100</f>
        <v>9.6555640312405551</v>
      </c>
      <c r="R30" s="537">
        <v>264102.84000000003</v>
      </c>
      <c r="S30" s="282" t="str">
        <f>IF((R30+K32+L32)&gt;=V30*0.05,"ok","pas ok")</f>
        <v>ok</v>
      </c>
      <c r="T30" s="284">
        <f>((K32+R30+L32)/V30)*100</f>
        <v>8.8876443836491799</v>
      </c>
      <c r="U30" s="286">
        <f>M30+N30+R30</f>
        <v>13259123.74</v>
      </c>
      <c r="V30" s="280">
        <v>14685354</v>
      </c>
      <c r="W30" s="288" t="str">
        <f>IF(U30&gt;=V30*0.85,"ok","pas ok")</f>
        <v>ok</v>
      </c>
      <c r="X30" s="496">
        <f>U30/V30*100</f>
        <v>90.288077086871724</v>
      </c>
    </row>
    <row r="31" spans="1:24" ht="28.5" customHeight="1" x14ac:dyDescent="0.2">
      <c r="A31" s="515"/>
      <c r="B31" s="67">
        <v>113.9</v>
      </c>
      <c r="C31" s="68">
        <v>5.0999999999999996</v>
      </c>
      <c r="D31" s="68">
        <v>33.1</v>
      </c>
      <c r="E31" s="68">
        <v>0</v>
      </c>
      <c r="F31" s="69">
        <v>0</v>
      </c>
      <c r="G31" s="70">
        <v>9.5</v>
      </c>
      <c r="H31" s="68">
        <v>4</v>
      </c>
      <c r="I31" s="69">
        <v>0</v>
      </c>
      <c r="J31" s="71">
        <v>3</v>
      </c>
      <c r="K31" s="70">
        <v>24.8</v>
      </c>
      <c r="L31" s="69">
        <v>0</v>
      </c>
      <c r="M31" s="312"/>
      <c r="N31" s="280"/>
      <c r="O31" s="305"/>
      <c r="P31" s="314"/>
      <c r="Q31" s="310"/>
      <c r="R31" s="538"/>
      <c r="S31" s="282"/>
      <c r="T31" s="284"/>
      <c r="U31" s="286"/>
      <c r="V31" s="280"/>
      <c r="W31" s="288"/>
      <c r="X31" s="496"/>
    </row>
    <row r="32" spans="1:24" ht="28.5" customHeight="1" thickBot="1" x14ac:dyDescent="0.25">
      <c r="A32" s="515"/>
      <c r="B32" s="58">
        <f>SUM(B30*B31)</f>
        <v>7174902.7000000002</v>
      </c>
      <c r="C32" s="12">
        <f>SUM(C30*C31)</f>
        <v>277638.89999999997</v>
      </c>
      <c r="D32" s="12">
        <f>SUM(D30*D31)</f>
        <v>1945154.6</v>
      </c>
      <c r="E32" s="12">
        <f>SUM(E30*E31)</f>
        <v>0</v>
      </c>
      <c r="F32" s="46">
        <f>SUM(F30*F31)</f>
        <v>0</v>
      </c>
      <c r="G32" s="12">
        <f t="shared" ref="G32:L32" si="8">SUM(G30*G31)</f>
        <v>754195.5</v>
      </c>
      <c r="H32" s="12">
        <f t="shared" si="8"/>
        <v>393372</v>
      </c>
      <c r="I32" s="46">
        <f t="shared" si="8"/>
        <v>0</v>
      </c>
      <c r="J32" s="46">
        <f t="shared" si="8"/>
        <v>264420</v>
      </c>
      <c r="K32" s="12">
        <f t="shared" si="8"/>
        <v>1041079.2000000001</v>
      </c>
      <c r="L32" s="46">
        <f t="shared" si="8"/>
        <v>0</v>
      </c>
      <c r="M32" s="313"/>
      <c r="N32" s="281"/>
      <c r="O32" s="306"/>
      <c r="P32" s="315"/>
      <c r="Q32" s="311"/>
      <c r="R32" s="539"/>
      <c r="S32" s="283"/>
      <c r="T32" s="285"/>
      <c r="U32" s="287"/>
      <c r="V32" s="281"/>
      <c r="W32" s="289"/>
      <c r="X32" s="498"/>
    </row>
    <row r="33" spans="1:24" ht="28.5" customHeight="1" x14ac:dyDescent="0.2">
      <c r="A33" s="515" t="s">
        <v>142</v>
      </c>
      <c r="B33" s="60">
        <v>62993</v>
      </c>
      <c r="C33" s="61">
        <v>54439</v>
      </c>
      <c r="D33" s="62">
        <v>58766</v>
      </c>
      <c r="E33" s="60">
        <v>62993</v>
      </c>
      <c r="F33" s="63"/>
      <c r="G33" s="64">
        <v>79389</v>
      </c>
      <c r="H33" s="61">
        <v>98343</v>
      </c>
      <c r="I33" s="63"/>
      <c r="J33" s="65">
        <v>88140</v>
      </c>
      <c r="K33" s="64">
        <v>41979</v>
      </c>
      <c r="L33" s="66">
        <v>54612</v>
      </c>
      <c r="M33" s="500">
        <f>B35+C35+D35+G35+H35+J35+K35+L35</f>
        <v>37493224.800000004</v>
      </c>
      <c r="N33" s="494">
        <v>717720</v>
      </c>
      <c r="O33" s="501"/>
      <c r="P33" s="502" t="str">
        <f>IF(N33&lt;=V33*0.1,"ok","pas ok")</f>
        <v>ok</v>
      </c>
      <c r="Q33" s="503">
        <f>N33/M33*100</f>
        <v>1.914265854240417</v>
      </c>
      <c r="R33" s="532"/>
      <c r="S33" s="504" t="str">
        <f>IF((R33+K35+L35)&gt;=V33*0.05,"ok","pas ok")</f>
        <v>ok</v>
      </c>
      <c r="T33" s="505">
        <v>8.39</v>
      </c>
      <c r="U33" s="493">
        <f>M33+N33+R33</f>
        <v>38210944.800000004</v>
      </c>
      <c r="V33" s="494">
        <v>42218858</v>
      </c>
      <c r="W33" s="495" t="str">
        <f>IF(U33&gt;=V33*0.85,"ok","pas ok")</f>
        <v>ok</v>
      </c>
      <c r="X33" s="497">
        <f>U33/V33*100</f>
        <v>90.506817593218656</v>
      </c>
    </row>
    <row r="34" spans="1:24" ht="28.5" customHeight="1" x14ac:dyDescent="0.2">
      <c r="A34" s="515"/>
      <c r="B34" s="57">
        <v>361.4</v>
      </c>
      <c r="C34" s="2">
        <v>102.7</v>
      </c>
      <c r="D34" s="2">
        <v>52.7</v>
      </c>
      <c r="E34" s="2">
        <v>0.9</v>
      </c>
      <c r="F34" s="4"/>
      <c r="G34" s="3">
        <v>18</v>
      </c>
      <c r="H34" s="2">
        <v>1</v>
      </c>
      <c r="I34" s="4"/>
      <c r="J34" s="49">
        <v>11</v>
      </c>
      <c r="K34" s="3">
        <v>77.5</v>
      </c>
      <c r="L34" s="4">
        <v>5.3</v>
      </c>
      <c r="M34" s="516"/>
      <c r="N34" s="512"/>
      <c r="O34" s="519"/>
      <c r="P34" s="521"/>
      <c r="Q34" s="523"/>
      <c r="R34" s="512"/>
      <c r="S34" s="526"/>
      <c r="T34" s="528"/>
      <c r="U34" s="511"/>
      <c r="V34" s="512"/>
      <c r="W34" s="513"/>
      <c r="X34" s="514"/>
    </row>
    <row r="35" spans="1:24" ht="28.5" customHeight="1" x14ac:dyDescent="0.2">
      <c r="A35" s="515"/>
      <c r="B35" s="90">
        <f>SUM(B33*B34)</f>
        <v>22765670.199999999</v>
      </c>
      <c r="C35" s="91">
        <f>SUM(C33*C34)</f>
        <v>5590885.2999999998</v>
      </c>
      <c r="D35" s="91">
        <f>SUM(D33*D34)</f>
        <v>3096968.2</v>
      </c>
      <c r="E35" s="91">
        <f>SUM(E33*E34)</f>
        <v>56693.700000000004</v>
      </c>
      <c r="F35" s="92">
        <f>SUM(F33*F34)</f>
        <v>0</v>
      </c>
      <c r="G35" s="91">
        <f t="shared" ref="G35:L35" si="9">SUM(G33*G34)</f>
        <v>1429002</v>
      </c>
      <c r="H35" s="91">
        <f t="shared" si="9"/>
        <v>98343</v>
      </c>
      <c r="I35" s="92">
        <f t="shared" si="9"/>
        <v>0</v>
      </c>
      <c r="J35" s="92">
        <f t="shared" si="9"/>
        <v>969540</v>
      </c>
      <c r="K35" s="91">
        <f t="shared" si="9"/>
        <v>3253372.5</v>
      </c>
      <c r="L35" s="92">
        <f t="shared" si="9"/>
        <v>289443.59999999998</v>
      </c>
      <c r="M35" s="516"/>
      <c r="N35" s="512"/>
      <c r="O35" s="519"/>
      <c r="P35" s="521"/>
      <c r="Q35" s="523"/>
      <c r="R35" s="512"/>
      <c r="S35" s="526"/>
      <c r="T35" s="528"/>
      <c r="U35" s="511"/>
      <c r="V35" s="512"/>
      <c r="W35" s="513"/>
      <c r="X35" s="514"/>
    </row>
    <row r="36" spans="1:24" ht="28.5" customHeight="1" x14ac:dyDescent="0.2">
      <c r="A36" s="515" t="s">
        <v>143</v>
      </c>
      <c r="B36" s="94">
        <v>62993</v>
      </c>
      <c r="C36" s="95">
        <v>54439</v>
      </c>
      <c r="D36" s="95">
        <v>58766</v>
      </c>
      <c r="E36" s="94"/>
      <c r="F36" s="96"/>
      <c r="G36" s="97">
        <v>79389</v>
      </c>
      <c r="H36" s="95">
        <v>98343</v>
      </c>
      <c r="I36" s="96"/>
      <c r="J36" s="98">
        <v>88140</v>
      </c>
      <c r="K36" s="97">
        <v>41979</v>
      </c>
      <c r="L36" s="99">
        <v>54612</v>
      </c>
      <c r="M36" s="516">
        <f>B38+C38+D38+G38+H38+J38+K38+L38</f>
        <v>11476993.85</v>
      </c>
      <c r="N36" s="512">
        <v>96750</v>
      </c>
      <c r="O36" s="519"/>
      <c r="P36" s="521" t="str">
        <f>IF(N36&lt;=V36*0.1,"ok","pas ok")</f>
        <v>ok</v>
      </c>
      <c r="Q36" s="523">
        <f>N36/M36*100</f>
        <v>0.8429907802033022</v>
      </c>
      <c r="R36" s="512"/>
      <c r="S36" s="526" t="str">
        <f>IF((R36+K38+L38)&gt;=V36*0.05,"ok","pas ok")</f>
        <v>ok</v>
      </c>
      <c r="T36" s="528">
        <f>((K38+R36+L38)/V36)*100</f>
        <v>9.594387500273557</v>
      </c>
      <c r="U36" s="511">
        <f>M36+N36+R36</f>
        <v>11573743.85</v>
      </c>
      <c r="V36" s="512">
        <v>12251037.390000001</v>
      </c>
      <c r="W36" s="513" t="str">
        <f>IF(U36&gt;=V36*0.85,"ok","pas ok")</f>
        <v>ok</v>
      </c>
      <c r="X36" s="514">
        <f>U36/V36*100</f>
        <v>94.471541319816339</v>
      </c>
    </row>
    <row r="37" spans="1:24" ht="28.5" customHeight="1" x14ac:dyDescent="0.2">
      <c r="A37" s="515"/>
      <c r="B37" s="57">
        <v>124.3</v>
      </c>
      <c r="C37" s="2">
        <v>27.05</v>
      </c>
      <c r="D37" s="2">
        <v>9.5</v>
      </c>
      <c r="E37" s="2"/>
      <c r="F37" s="4"/>
      <c r="G37" s="3"/>
      <c r="H37" s="2"/>
      <c r="I37" s="4"/>
      <c r="J37" s="49">
        <v>5</v>
      </c>
      <c r="K37" s="3">
        <v>28</v>
      </c>
      <c r="L37" s="4"/>
      <c r="M37" s="516"/>
      <c r="N37" s="512"/>
      <c r="O37" s="519"/>
      <c r="P37" s="521"/>
      <c r="Q37" s="523"/>
      <c r="R37" s="512"/>
      <c r="S37" s="526"/>
      <c r="T37" s="528"/>
      <c r="U37" s="511"/>
      <c r="V37" s="512"/>
      <c r="W37" s="513"/>
      <c r="X37" s="514"/>
    </row>
    <row r="38" spans="1:24" ht="28.5" customHeight="1" thickBot="1" x14ac:dyDescent="0.25">
      <c r="A38" s="515"/>
      <c r="B38" s="58">
        <f>SUM(B36*B37)</f>
        <v>7830029.8999999994</v>
      </c>
      <c r="C38" s="12">
        <f>SUM(C36*C37)</f>
        <v>1472574.95</v>
      </c>
      <c r="D38" s="12">
        <f>SUM(D36*D37)</f>
        <v>558277</v>
      </c>
      <c r="E38" s="12">
        <f>SUM(E36*E37)</f>
        <v>0</v>
      </c>
      <c r="F38" s="46">
        <f>SUM(F36*F37)</f>
        <v>0</v>
      </c>
      <c r="G38" s="12">
        <f t="shared" ref="G38:L38" si="10">SUM(G36*G37)</f>
        <v>0</v>
      </c>
      <c r="H38" s="12">
        <f t="shared" si="10"/>
        <v>0</v>
      </c>
      <c r="I38" s="46">
        <f t="shared" si="10"/>
        <v>0</v>
      </c>
      <c r="J38" s="46">
        <f t="shared" si="10"/>
        <v>440700</v>
      </c>
      <c r="K38" s="12">
        <f t="shared" si="10"/>
        <v>1175412</v>
      </c>
      <c r="L38" s="46">
        <f t="shared" si="10"/>
        <v>0</v>
      </c>
      <c r="M38" s="517"/>
      <c r="N38" s="518"/>
      <c r="O38" s="520"/>
      <c r="P38" s="522"/>
      <c r="Q38" s="524"/>
      <c r="R38" s="518"/>
      <c r="S38" s="527"/>
      <c r="T38" s="529"/>
      <c r="U38" s="530"/>
      <c r="V38" s="518"/>
      <c r="W38" s="531"/>
      <c r="X38" s="525"/>
    </row>
    <row r="39" spans="1:24" ht="28.5" customHeight="1" x14ac:dyDescent="0.2">
      <c r="A39" s="510" t="s">
        <v>144</v>
      </c>
      <c r="B39" s="60">
        <v>62993</v>
      </c>
      <c r="C39" s="61">
        <v>54439</v>
      </c>
      <c r="D39" s="62">
        <v>58766</v>
      </c>
      <c r="E39" s="60"/>
      <c r="F39" s="63"/>
      <c r="G39" s="64">
        <v>79389</v>
      </c>
      <c r="H39" s="61">
        <v>98343</v>
      </c>
      <c r="I39" s="63"/>
      <c r="J39" s="65">
        <v>88140</v>
      </c>
      <c r="K39" s="64">
        <v>41979</v>
      </c>
      <c r="L39" s="66">
        <v>54612</v>
      </c>
      <c r="M39" s="312">
        <f>B41+C41+D41+G41+H41+J41+K41+L41</f>
        <v>11010140.799999999</v>
      </c>
      <c r="N39" s="280">
        <v>230921.29</v>
      </c>
      <c r="O39" s="305">
        <v>0</v>
      </c>
      <c r="P39" s="314" t="str">
        <f>IF(N39&lt;=V39*0.1,"ok","pas ok")</f>
        <v>ok</v>
      </c>
      <c r="Q39" s="310">
        <f>N39/M39*100</f>
        <v>2.0973509257937923</v>
      </c>
      <c r="R39" s="280"/>
      <c r="S39" s="282" t="str">
        <f>IF((R39+K41+L41)&gt;=V39*0.05,"ok","pas ok")</f>
        <v>ok</v>
      </c>
      <c r="T39" s="284">
        <f>((K41+R39+L41)/V39)*100</f>
        <v>10.174343822487216</v>
      </c>
      <c r="U39" s="286">
        <f>M39+N39+R39</f>
        <v>11241062.089999998</v>
      </c>
      <c r="V39" s="280">
        <v>12460804.57</v>
      </c>
      <c r="W39" s="288" t="str">
        <f>IF(U39&gt;=V39*0.85,"ok","pas ok")</f>
        <v>ok</v>
      </c>
      <c r="X39" s="496">
        <f>U39/V39*100</f>
        <v>90.211366584332836</v>
      </c>
    </row>
    <row r="40" spans="1:24" ht="28.5" customHeight="1" x14ac:dyDescent="0.2">
      <c r="A40" s="510"/>
      <c r="B40" s="57">
        <v>146</v>
      </c>
      <c r="C40" s="2">
        <v>0</v>
      </c>
      <c r="D40" s="2">
        <v>0</v>
      </c>
      <c r="E40" s="2">
        <v>0</v>
      </c>
      <c r="F40" s="4">
        <v>0</v>
      </c>
      <c r="G40" s="3">
        <v>2.2999999999999998</v>
      </c>
      <c r="H40" s="2">
        <v>1</v>
      </c>
      <c r="I40" s="4">
        <v>0</v>
      </c>
      <c r="J40" s="49">
        <v>3</v>
      </c>
      <c r="K40" s="3">
        <v>28.9</v>
      </c>
      <c r="L40" s="4">
        <v>1</v>
      </c>
      <c r="M40" s="312"/>
      <c r="N40" s="280"/>
      <c r="O40" s="305"/>
      <c r="P40" s="314"/>
      <c r="Q40" s="310"/>
      <c r="R40" s="280"/>
      <c r="S40" s="282"/>
      <c r="T40" s="284"/>
      <c r="U40" s="286"/>
      <c r="V40" s="280"/>
      <c r="W40" s="288"/>
      <c r="X40" s="496"/>
    </row>
    <row r="41" spans="1:24" ht="28.5" customHeight="1" thickBot="1" x14ac:dyDescent="0.25">
      <c r="A41" s="510"/>
      <c r="B41" s="58">
        <f>SUM(B39*B40)</f>
        <v>9196978</v>
      </c>
      <c r="C41" s="12">
        <f>SUM(C39*C40)</f>
        <v>0</v>
      </c>
      <c r="D41" s="12">
        <f>SUM(D39*D40)</f>
        <v>0</v>
      </c>
      <c r="E41" s="12">
        <f>SUM(E39*E40)</f>
        <v>0</v>
      </c>
      <c r="F41" s="46">
        <f>SUM(F39*F40)</f>
        <v>0</v>
      </c>
      <c r="G41" s="12">
        <f t="shared" ref="G41:L41" si="11">SUM(G39*G40)</f>
        <v>182594.69999999998</v>
      </c>
      <c r="H41" s="12">
        <f t="shared" si="11"/>
        <v>98343</v>
      </c>
      <c r="I41" s="46">
        <f t="shared" si="11"/>
        <v>0</v>
      </c>
      <c r="J41" s="46">
        <f t="shared" si="11"/>
        <v>264420</v>
      </c>
      <c r="K41" s="12">
        <f t="shared" si="11"/>
        <v>1213193.0999999999</v>
      </c>
      <c r="L41" s="46">
        <f t="shared" si="11"/>
        <v>54612</v>
      </c>
      <c r="M41" s="313"/>
      <c r="N41" s="281"/>
      <c r="O41" s="306"/>
      <c r="P41" s="315"/>
      <c r="Q41" s="311"/>
      <c r="R41" s="281"/>
      <c r="S41" s="283"/>
      <c r="T41" s="285"/>
      <c r="U41" s="287"/>
      <c r="V41" s="281"/>
      <c r="W41" s="289"/>
      <c r="X41" s="498"/>
    </row>
    <row r="42" spans="1:24" ht="28.5" customHeight="1" x14ac:dyDescent="0.2">
      <c r="A42" s="510" t="s">
        <v>145</v>
      </c>
      <c r="B42" s="60">
        <v>62993</v>
      </c>
      <c r="C42" s="61">
        <v>54439</v>
      </c>
      <c r="D42" s="62">
        <v>58766</v>
      </c>
      <c r="E42" s="60"/>
      <c r="F42" s="63"/>
      <c r="G42" s="64">
        <v>79389</v>
      </c>
      <c r="H42" s="61">
        <v>98343</v>
      </c>
      <c r="I42" s="63"/>
      <c r="J42" s="65">
        <v>88140</v>
      </c>
      <c r="K42" s="64">
        <v>41979</v>
      </c>
      <c r="L42" s="66">
        <v>54612</v>
      </c>
      <c r="M42" s="312">
        <f>B44+C44+D44+G44+H44+J44+K44+L44</f>
        <v>26193470.589999996</v>
      </c>
      <c r="N42" s="280">
        <v>1959151</v>
      </c>
      <c r="O42" s="305"/>
      <c r="P42" s="314" t="str">
        <f>IF(N42&lt;=V42*0.1,"ok","pas ok")</f>
        <v>ok</v>
      </c>
      <c r="Q42" s="310">
        <f>N42/M42*100</f>
        <v>7.4795395794093595</v>
      </c>
      <c r="R42" s="280">
        <v>106323.35</v>
      </c>
      <c r="S42" s="282" t="str">
        <f>IF((R42+K44+L44)&gt;=V42*0.05,"ok","pas ok")</f>
        <v>ok</v>
      </c>
      <c r="T42" s="284">
        <f>((K44+R42+L44)/V42)*100</f>
        <v>9.7629276651105634</v>
      </c>
      <c r="U42" s="286">
        <f>M42+N42+R42</f>
        <v>28258944.939999998</v>
      </c>
      <c r="V42" s="280">
        <v>30235603</v>
      </c>
      <c r="W42" s="288" t="str">
        <f>IF(U42&gt;=V42*0.85,"ok","pas ok")</f>
        <v>ok</v>
      </c>
      <c r="X42" s="496">
        <f>U42/V42*100</f>
        <v>93.462481763634742</v>
      </c>
    </row>
    <row r="43" spans="1:24" ht="28.5" customHeight="1" x14ac:dyDescent="0.2">
      <c r="A43" s="510"/>
      <c r="B43" s="57">
        <v>303.45</v>
      </c>
      <c r="C43" s="2">
        <v>41.7</v>
      </c>
      <c r="D43" s="2">
        <v>13.94</v>
      </c>
      <c r="E43" s="2"/>
      <c r="F43" s="4"/>
      <c r="G43" s="3">
        <v>3.3</v>
      </c>
      <c r="H43" s="2"/>
      <c r="I43" s="4"/>
      <c r="J43" s="49">
        <v>10</v>
      </c>
      <c r="K43" s="3">
        <v>60.5</v>
      </c>
      <c r="L43" s="4">
        <v>5.6</v>
      </c>
      <c r="M43" s="312"/>
      <c r="N43" s="280"/>
      <c r="O43" s="305"/>
      <c r="P43" s="314"/>
      <c r="Q43" s="310"/>
      <c r="R43" s="280"/>
      <c r="S43" s="282"/>
      <c r="T43" s="284"/>
      <c r="U43" s="286"/>
      <c r="V43" s="280"/>
      <c r="W43" s="288"/>
      <c r="X43" s="496"/>
    </row>
    <row r="44" spans="1:24" ht="28.5" customHeight="1" thickBot="1" x14ac:dyDescent="0.25">
      <c r="A44" s="510"/>
      <c r="B44" s="58">
        <f>SUM(B42*B43)</f>
        <v>19115225.849999998</v>
      </c>
      <c r="C44" s="12">
        <f>SUM(C42*C43)</f>
        <v>2270106.3000000003</v>
      </c>
      <c r="D44" s="12">
        <f>SUM(D42*D43)</f>
        <v>819198.03999999992</v>
      </c>
      <c r="E44" s="12">
        <f>SUM(E42*E43)</f>
        <v>0</v>
      </c>
      <c r="F44" s="46">
        <f>SUM(F42*F43)</f>
        <v>0</v>
      </c>
      <c r="G44" s="12">
        <f t="shared" ref="G44:L44" si="12">SUM(G42*G43)</f>
        <v>261983.69999999998</v>
      </c>
      <c r="H44" s="12">
        <f t="shared" si="12"/>
        <v>0</v>
      </c>
      <c r="I44" s="46">
        <f t="shared" si="12"/>
        <v>0</v>
      </c>
      <c r="J44" s="46">
        <f t="shared" si="12"/>
        <v>881400</v>
      </c>
      <c r="K44" s="12">
        <f t="shared" si="12"/>
        <v>2539729.5</v>
      </c>
      <c r="L44" s="46">
        <f t="shared" si="12"/>
        <v>305827.19999999995</v>
      </c>
      <c r="M44" s="313"/>
      <c r="N44" s="281"/>
      <c r="O44" s="306"/>
      <c r="P44" s="315"/>
      <c r="Q44" s="311"/>
      <c r="R44" s="281"/>
      <c r="S44" s="283"/>
      <c r="T44" s="285"/>
      <c r="U44" s="287"/>
      <c r="V44" s="281"/>
      <c r="W44" s="289"/>
      <c r="X44" s="498"/>
    </row>
    <row r="45" spans="1:24" ht="28.5" customHeight="1" x14ac:dyDescent="0.2">
      <c r="A45" s="510" t="s">
        <v>146</v>
      </c>
      <c r="B45" s="60">
        <v>62993</v>
      </c>
      <c r="C45" s="61">
        <v>54439</v>
      </c>
      <c r="D45" s="62">
        <v>58766</v>
      </c>
      <c r="E45" s="60"/>
      <c r="F45" s="63"/>
      <c r="G45" s="64">
        <v>79389</v>
      </c>
      <c r="H45" s="61">
        <v>98343</v>
      </c>
      <c r="I45" s="63"/>
      <c r="J45" s="65">
        <v>88140</v>
      </c>
      <c r="K45" s="64">
        <v>41979</v>
      </c>
      <c r="L45" s="66">
        <v>54612</v>
      </c>
      <c r="M45" s="312">
        <f>B47+C47+D47+G47+H47+J47+K47+L47</f>
        <v>15392332.25</v>
      </c>
      <c r="N45" s="280">
        <v>125986</v>
      </c>
      <c r="O45" s="305"/>
      <c r="P45" s="314" t="str">
        <f>IF(N45&lt;=V45*0.1,"ok","pas ok")</f>
        <v>ok</v>
      </c>
      <c r="Q45" s="310">
        <f>N45/M45*100</f>
        <v>0.8184984442497335</v>
      </c>
      <c r="R45" s="280">
        <v>0</v>
      </c>
      <c r="S45" s="282" t="str">
        <f>IF((R45+K47+L47)&gt;=V45*0.05,"ok","pas ok")</f>
        <v>ok</v>
      </c>
      <c r="T45" s="284">
        <f>((K47+R45+L47)/V45)*100</f>
        <v>8.8049066276089345</v>
      </c>
      <c r="U45" s="286">
        <f>M45+N45+R45</f>
        <v>15518318.25</v>
      </c>
      <c r="V45" s="280">
        <v>17068750</v>
      </c>
      <c r="W45" s="288" t="str">
        <f>IF(U45&gt;=V45*0.85,"ok","pas ok")</f>
        <v>ok</v>
      </c>
      <c r="X45" s="496">
        <f>U45/V45*100</f>
        <v>90.916547784694245</v>
      </c>
    </row>
    <row r="46" spans="1:24" ht="28.5" customHeight="1" x14ac:dyDescent="0.2">
      <c r="A46" s="510"/>
      <c r="B46" s="57">
        <v>165</v>
      </c>
      <c r="C46" s="2">
        <v>13</v>
      </c>
      <c r="D46" s="2">
        <v>30.5</v>
      </c>
      <c r="E46" s="2"/>
      <c r="F46" s="4"/>
      <c r="G46" s="3">
        <v>5.75</v>
      </c>
      <c r="H46" s="2">
        <v>1</v>
      </c>
      <c r="I46" s="4"/>
      <c r="J46" s="49">
        <v>5</v>
      </c>
      <c r="K46" s="3">
        <v>34.5</v>
      </c>
      <c r="L46" s="4">
        <v>1</v>
      </c>
      <c r="M46" s="312"/>
      <c r="N46" s="280"/>
      <c r="O46" s="305"/>
      <c r="P46" s="314"/>
      <c r="Q46" s="310"/>
      <c r="R46" s="280"/>
      <c r="S46" s="282"/>
      <c r="T46" s="284"/>
      <c r="U46" s="286"/>
      <c r="V46" s="280"/>
      <c r="W46" s="288"/>
      <c r="X46" s="496"/>
    </row>
    <row r="47" spans="1:24" ht="28.5" customHeight="1" thickBot="1" x14ac:dyDescent="0.25">
      <c r="A47" s="510"/>
      <c r="B47" s="58">
        <f>SUM(B45*B46)</f>
        <v>10393845</v>
      </c>
      <c r="C47" s="12">
        <f>SUM(C45*C46)</f>
        <v>707707</v>
      </c>
      <c r="D47" s="12">
        <f>SUM(D45*D46)</f>
        <v>1792363</v>
      </c>
      <c r="E47" s="12">
        <f>SUM(E45*E46)</f>
        <v>0</v>
      </c>
      <c r="F47" s="46">
        <f>SUM(F45*F46)</f>
        <v>0</v>
      </c>
      <c r="G47" s="12">
        <f t="shared" ref="G47:L47" si="13">SUM(G45*G46)</f>
        <v>456486.75</v>
      </c>
      <c r="H47" s="12">
        <f t="shared" si="13"/>
        <v>98343</v>
      </c>
      <c r="I47" s="46">
        <f t="shared" si="13"/>
        <v>0</v>
      </c>
      <c r="J47" s="46">
        <f t="shared" si="13"/>
        <v>440700</v>
      </c>
      <c r="K47" s="12">
        <f t="shared" si="13"/>
        <v>1448275.5</v>
      </c>
      <c r="L47" s="46">
        <f t="shared" si="13"/>
        <v>54612</v>
      </c>
      <c r="M47" s="313"/>
      <c r="N47" s="281"/>
      <c r="O47" s="306"/>
      <c r="P47" s="315"/>
      <c r="Q47" s="311"/>
      <c r="R47" s="281"/>
      <c r="S47" s="283"/>
      <c r="T47" s="285"/>
      <c r="U47" s="287"/>
      <c r="V47" s="281"/>
      <c r="W47" s="289"/>
      <c r="X47" s="498"/>
    </row>
    <row r="48" spans="1:24" ht="28.5" customHeight="1" x14ac:dyDescent="0.2">
      <c r="A48" s="510" t="s">
        <v>147</v>
      </c>
      <c r="B48" s="60">
        <v>62993</v>
      </c>
      <c r="C48" s="61">
        <v>54439</v>
      </c>
      <c r="D48" s="62">
        <v>58766</v>
      </c>
      <c r="E48" s="60"/>
      <c r="F48" s="63"/>
      <c r="G48" s="64">
        <v>79389</v>
      </c>
      <c r="H48" s="61">
        <v>98343</v>
      </c>
      <c r="I48" s="63"/>
      <c r="J48" s="65">
        <v>88140</v>
      </c>
      <c r="K48" s="64">
        <v>41979</v>
      </c>
      <c r="L48" s="66">
        <v>54612</v>
      </c>
      <c r="M48" s="312">
        <f>B50+C50+D50+G50+H50+J50+K50+L50</f>
        <v>11765452.050000001</v>
      </c>
      <c r="N48" s="280">
        <v>568980</v>
      </c>
      <c r="O48" s="305"/>
      <c r="P48" s="314" t="str">
        <f>IF(N48&lt;=V48*0.1,"ok","pas ok")</f>
        <v>ok</v>
      </c>
      <c r="Q48" s="310">
        <f>N48/M48*100</f>
        <v>4.8360232788505559</v>
      </c>
      <c r="R48" s="280">
        <v>0</v>
      </c>
      <c r="S48" s="282" t="str">
        <f>IF((R48+K50+L50)&gt;=V48*0.05,"ok","pas ok")</f>
        <v>ok</v>
      </c>
      <c r="T48" s="284">
        <f>((K50+R48+L50)/V48)*100</f>
        <v>10.885934696888542</v>
      </c>
      <c r="U48" s="286">
        <f>M48+N48+R48</f>
        <v>12334432.050000001</v>
      </c>
      <c r="V48" s="280">
        <v>13574759</v>
      </c>
      <c r="W48" s="288" t="str">
        <f>IF(U48&gt;=V48*0.85,"ok","pas ok")</f>
        <v>ok</v>
      </c>
      <c r="X48" s="496">
        <f>U48/V48*100</f>
        <v>90.86299101147948</v>
      </c>
    </row>
    <row r="49" spans="1:24" ht="28.5" customHeight="1" x14ac:dyDescent="0.2">
      <c r="A49" s="510"/>
      <c r="B49" s="57">
        <v>35.9</v>
      </c>
      <c r="C49" s="2">
        <v>44.2</v>
      </c>
      <c r="D49" s="2">
        <v>77.900000000000006</v>
      </c>
      <c r="E49" s="2"/>
      <c r="F49" s="4"/>
      <c r="G49" s="3">
        <v>2.75</v>
      </c>
      <c r="H49" s="2">
        <v>3</v>
      </c>
      <c r="I49" s="4"/>
      <c r="J49" s="49">
        <v>6</v>
      </c>
      <c r="K49" s="3">
        <v>32.6</v>
      </c>
      <c r="L49" s="4">
        <v>2</v>
      </c>
      <c r="M49" s="312"/>
      <c r="N49" s="280"/>
      <c r="O49" s="305"/>
      <c r="P49" s="314"/>
      <c r="Q49" s="310"/>
      <c r="R49" s="280"/>
      <c r="S49" s="282"/>
      <c r="T49" s="284"/>
      <c r="U49" s="286"/>
      <c r="V49" s="280"/>
      <c r="W49" s="288"/>
      <c r="X49" s="496"/>
    </row>
    <row r="50" spans="1:24" ht="28.5" customHeight="1" thickBot="1" x14ac:dyDescent="0.25">
      <c r="A50" s="510"/>
      <c r="B50" s="58">
        <f>SUM(B48*B49)</f>
        <v>2261448.6999999997</v>
      </c>
      <c r="C50" s="12">
        <f>SUM(C48*C49)</f>
        <v>2406203.8000000003</v>
      </c>
      <c r="D50" s="12">
        <f>SUM(D48*D49)</f>
        <v>4577871.4000000004</v>
      </c>
      <c r="E50" s="12">
        <f>SUM(E48*E49)</f>
        <v>0</v>
      </c>
      <c r="F50" s="46">
        <f>SUM(F48*F49)</f>
        <v>0</v>
      </c>
      <c r="G50" s="12">
        <f t="shared" ref="G50:L50" si="14">SUM(G48*G49)</f>
        <v>218319.75</v>
      </c>
      <c r="H50" s="12">
        <f t="shared" si="14"/>
        <v>295029</v>
      </c>
      <c r="I50" s="46">
        <f t="shared" si="14"/>
        <v>0</v>
      </c>
      <c r="J50" s="46">
        <f t="shared" si="14"/>
        <v>528840</v>
      </c>
      <c r="K50" s="12">
        <f t="shared" si="14"/>
        <v>1368515.4000000001</v>
      </c>
      <c r="L50" s="46">
        <f t="shared" si="14"/>
        <v>109224</v>
      </c>
      <c r="M50" s="313"/>
      <c r="N50" s="281"/>
      <c r="O50" s="306"/>
      <c r="P50" s="315"/>
      <c r="Q50" s="311"/>
      <c r="R50" s="281"/>
      <c r="S50" s="283"/>
      <c r="T50" s="285"/>
      <c r="U50" s="287"/>
      <c r="V50" s="281"/>
      <c r="W50" s="289"/>
      <c r="X50" s="498"/>
    </row>
    <row r="51" spans="1:24" ht="28.5" customHeight="1" x14ac:dyDescent="0.2">
      <c r="A51" s="499" t="s">
        <v>148</v>
      </c>
      <c r="B51" s="60">
        <v>62993</v>
      </c>
      <c r="C51" s="61">
        <v>54439</v>
      </c>
      <c r="D51" s="62">
        <v>58766</v>
      </c>
      <c r="E51" s="60"/>
      <c r="F51" s="63"/>
      <c r="G51" s="64">
        <v>79389</v>
      </c>
      <c r="H51" s="61">
        <v>98343</v>
      </c>
      <c r="I51" s="63"/>
      <c r="J51" s="65">
        <v>88140</v>
      </c>
      <c r="K51" s="64">
        <v>41979</v>
      </c>
      <c r="L51" s="66">
        <v>54612</v>
      </c>
      <c r="M51" s="312">
        <f>B53+C53+D53+G53+H53+J53+K53+L53</f>
        <v>13102721.93</v>
      </c>
      <c r="N51" s="280">
        <v>1074572.92</v>
      </c>
      <c r="O51" s="305"/>
      <c r="P51" s="314" t="str">
        <f>IF(N51&lt;=V51*0.1,"ok","pas ok")</f>
        <v>ok</v>
      </c>
      <c r="Q51" s="310">
        <f>N51/M51*100</f>
        <v>8.2011426766194067</v>
      </c>
      <c r="R51" s="280">
        <v>1296215.72</v>
      </c>
      <c r="S51" s="282" t="str">
        <f>IF((R51+K53+L53)&gt;=V51*0.05,"ok","pas ok")</f>
        <v>ok</v>
      </c>
      <c r="T51" s="284">
        <f>((K53+R51+L53)/V51)*100</f>
        <v>15.667575803983278</v>
      </c>
      <c r="U51" s="286">
        <f>M51+N51+R51</f>
        <v>15473510.57</v>
      </c>
      <c r="V51" s="280">
        <v>17571603</v>
      </c>
      <c r="W51" s="506" t="str">
        <f>IF(U51&gt;=V51*0.85,"ok","pas ok")</f>
        <v>ok</v>
      </c>
      <c r="X51" s="508">
        <f>U51/V51*100</f>
        <v>88.059755106008254</v>
      </c>
    </row>
    <row r="52" spans="1:24" ht="28.5" customHeight="1" x14ac:dyDescent="0.2">
      <c r="A52" s="499"/>
      <c r="B52" s="57">
        <v>98.12</v>
      </c>
      <c r="C52" s="2">
        <v>28.16</v>
      </c>
      <c r="D52" s="2">
        <v>30.1</v>
      </c>
      <c r="E52" s="2"/>
      <c r="F52" s="4"/>
      <c r="G52" s="3">
        <v>16.87</v>
      </c>
      <c r="H52" s="2">
        <v>3</v>
      </c>
      <c r="I52" s="4"/>
      <c r="J52" s="49">
        <v>6</v>
      </c>
      <c r="K52" s="3">
        <v>29.5</v>
      </c>
      <c r="L52" s="4">
        <v>4</v>
      </c>
      <c r="M52" s="312"/>
      <c r="N52" s="280"/>
      <c r="O52" s="305"/>
      <c r="P52" s="314"/>
      <c r="Q52" s="310"/>
      <c r="R52" s="280"/>
      <c r="S52" s="282"/>
      <c r="T52" s="284"/>
      <c r="U52" s="286"/>
      <c r="V52" s="280"/>
      <c r="W52" s="506"/>
      <c r="X52" s="508"/>
    </row>
    <row r="53" spans="1:24" ht="28.5" customHeight="1" thickBot="1" x14ac:dyDescent="0.25">
      <c r="A53" s="499"/>
      <c r="B53" s="58">
        <f>SUM(B51*B52)</f>
        <v>6180873.1600000001</v>
      </c>
      <c r="C53" s="12">
        <f>SUM(C51*C52)</f>
        <v>1533002.24</v>
      </c>
      <c r="D53" s="12">
        <f>SUM(D51*D52)</f>
        <v>1768856.6</v>
      </c>
      <c r="E53" s="12">
        <f>SUM(E51*E52)</f>
        <v>0</v>
      </c>
      <c r="F53" s="46">
        <f>SUM(F51*F52)</f>
        <v>0</v>
      </c>
      <c r="G53" s="12">
        <f t="shared" ref="G53:L53" si="15">SUM(G51*G52)</f>
        <v>1339292.4300000002</v>
      </c>
      <c r="H53" s="12">
        <f t="shared" si="15"/>
        <v>295029</v>
      </c>
      <c r="I53" s="46">
        <f t="shared" si="15"/>
        <v>0</v>
      </c>
      <c r="J53" s="46">
        <f t="shared" si="15"/>
        <v>528840</v>
      </c>
      <c r="K53" s="12">
        <f t="shared" si="15"/>
        <v>1238380.5</v>
      </c>
      <c r="L53" s="46">
        <f t="shared" si="15"/>
        <v>218448</v>
      </c>
      <c r="M53" s="313"/>
      <c r="N53" s="281"/>
      <c r="O53" s="306"/>
      <c r="P53" s="315"/>
      <c r="Q53" s="311"/>
      <c r="R53" s="281"/>
      <c r="S53" s="283"/>
      <c r="T53" s="285"/>
      <c r="U53" s="287"/>
      <c r="V53" s="281"/>
      <c r="W53" s="507"/>
      <c r="X53" s="509"/>
    </row>
    <row r="54" spans="1:24" ht="28.5" customHeight="1" x14ac:dyDescent="0.2">
      <c r="A54" s="499" t="s">
        <v>149</v>
      </c>
      <c r="B54" s="60">
        <v>62993</v>
      </c>
      <c r="C54" s="61">
        <v>54439</v>
      </c>
      <c r="D54" s="62">
        <v>58766</v>
      </c>
      <c r="E54" s="60"/>
      <c r="F54" s="63"/>
      <c r="G54" s="64">
        <v>79389</v>
      </c>
      <c r="H54" s="61">
        <v>98343</v>
      </c>
      <c r="I54" s="63"/>
      <c r="J54" s="65">
        <v>88140</v>
      </c>
      <c r="K54" s="64">
        <v>41979</v>
      </c>
      <c r="L54" s="66">
        <v>54612</v>
      </c>
      <c r="M54" s="312">
        <f>B56+C56+D56+G56+H56+J56+K56+L56</f>
        <v>10095565</v>
      </c>
      <c r="N54" s="280">
        <v>600158.17000000004</v>
      </c>
      <c r="O54" s="305"/>
      <c r="P54" s="314" t="str">
        <f>IF(N54&lt;=V54*0.1,"ok","pas ok")</f>
        <v>ok</v>
      </c>
      <c r="Q54" s="310">
        <f>N54/M54*100</f>
        <v>5.944770500709966</v>
      </c>
      <c r="R54" s="280">
        <v>907280.73</v>
      </c>
      <c r="S54" s="282" t="str">
        <f>IF((R54+K56+L56)&gt;=V54*0.05,"ok","pas ok")</f>
        <v>ok</v>
      </c>
      <c r="T54" s="284">
        <f>((K56+R54+L56)/V54)*100</f>
        <v>15.51828277874019</v>
      </c>
      <c r="U54" s="286">
        <f>M54+N54+R54</f>
        <v>11603003.9</v>
      </c>
      <c r="V54" s="280">
        <v>12271849</v>
      </c>
      <c r="W54" s="288" t="str">
        <f>IF(U54&gt;=V54*0.85,"ok","pas ok")</f>
        <v>ok</v>
      </c>
      <c r="X54" s="496">
        <f>U54/V54*100</f>
        <v>94.54976100178547</v>
      </c>
    </row>
    <row r="55" spans="1:24" ht="28.5" customHeight="1" x14ac:dyDescent="0.2">
      <c r="A55" s="499"/>
      <c r="B55" s="57">
        <v>84.5</v>
      </c>
      <c r="C55" s="2">
        <v>37.4</v>
      </c>
      <c r="D55" s="2">
        <v>19.399999999999999</v>
      </c>
      <c r="E55" s="2"/>
      <c r="F55" s="4"/>
      <c r="G55" s="3">
        <v>2</v>
      </c>
      <c r="H55" s="2"/>
      <c r="I55" s="4"/>
      <c r="J55" s="49">
        <v>5</v>
      </c>
      <c r="K55" s="3">
        <v>20.5</v>
      </c>
      <c r="L55" s="4">
        <v>2.5</v>
      </c>
      <c r="M55" s="312"/>
      <c r="N55" s="280"/>
      <c r="O55" s="305"/>
      <c r="P55" s="314"/>
      <c r="Q55" s="310"/>
      <c r="R55" s="280"/>
      <c r="S55" s="282"/>
      <c r="T55" s="284"/>
      <c r="U55" s="286"/>
      <c r="V55" s="280"/>
      <c r="W55" s="288"/>
      <c r="X55" s="496"/>
    </row>
    <row r="56" spans="1:24" ht="28.5" customHeight="1" thickBot="1" x14ac:dyDescent="0.25">
      <c r="A56" s="499"/>
      <c r="B56" s="58">
        <f>SUM(B54*B55)</f>
        <v>5322908.5</v>
      </c>
      <c r="C56" s="12">
        <f>SUM(C54*C55)</f>
        <v>2036018.5999999999</v>
      </c>
      <c r="D56" s="12">
        <f>SUM(D54*D55)</f>
        <v>1140060.3999999999</v>
      </c>
      <c r="E56" s="12">
        <f>SUM(E54*E55)</f>
        <v>0</v>
      </c>
      <c r="F56" s="46">
        <f>SUM(F54*F55)</f>
        <v>0</v>
      </c>
      <c r="G56" s="12">
        <f t="shared" ref="G56:L56" si="16">SUM(G54*G55)</f>
        <v>158778</v>
      </c>
      <c r="H56" s="12">
        <f t="shared" si="16"/>
        <v>0</v>
      </c>
      <c r="I56" s="46">
        <f t="shared" si="16"/>
        <v>0</v>
      </c>
      <c r="J56" s="46">
        <f t="shared" si="16"/>
        <v>440700</v>
      </c>
      <c r="K56" s="12">
        <f t="shared" si="16"/>
        <v>860569.5</v>
      </c>
      <c r="L56" s="46">
        <f t="shared" si="16"/>
        <v>136530</v>
      </c>
      <c r="M56" s="313"/>
      <c r="N56" s="281"/>
      <c r="O56" s="306"/>
      <c r="P56" s="315"/>
      <c r="Q56" s="311"/>
      <c r="R56" s="281"/>
      <c r="S56" s="283"/>
      <c r="T56" s="285"/>
      <c r="U56" s="287"/>
      <c r="V56" s="281"/>
      <c r="W56" s="289"/>
      <c r="X56" s="498"/>
    </row>
    <row r="57" spans="1:24" ht="28.5" customHeight="1" x14ac:dyDescent="0.2">
      <c r="A57" s="499" t="s">
        <v>150</v>
      </c>
      <c r="B57" s="60">
        <v>62993</v>
      </c>
      <c r="C57" s="61">
        <v>54439</v>
      </c>
      <c r="D57" s="62">
        <v>58766</v>
      </c>
      <c r="E57" s="60">
        <v>58766</v>
      </c>
      <c r="F57" s="63"/>
      <c r="G57" s="64">
        <v>79389</v>
      </c>
      <c r="H57" s="61">
        <v>98343</v>
      </c>
      <c r="I57" s="63"/>
      <c r="J57" s="65">
        <v>88140</v>
      </c>
      <c r="K57" s="64">
        <v>41979</v>
      </c>
      <c r="L57" s="66">
        <v>54612</v>
      </c>
      <c r="M57" s="312">
        <f>B59+C59+D59+G59+H59+J59+K59+L59</f>
        <v>15577043.100000001</v>
      </c>
      <c r="N57" s="280">
        <v>1500000</v>
      </c>
      <c r="O57" s="305"/>
      <c r="P57" s="314" t="str">
        <f>IF(N57&lt;=V57*0.1,"ok","pas ok")</f>
        <v>ok</v>
      </c>
      <c r="Q57" s="310">
        <f>N57/M57*100</f>
        <v>9.6295554321217747</v>
      </c>
      <c r="R57" s="280">
        <v>90000</v>
      </c>
      <c r="S57" s="282" t="str">
        <f>IF((R57+K59+L59)&gt;=V57*0.05,"ok","pas ok")</f>
        <v>ok</v>
      </c>
      <c r="T57" s="284">
        <f>((K59+R57+L59)/V57)*100</f>
        <v>8.9551007557377247</v>
      </c>
      <c r="U57" s="286">
        <f>M57+N57+R57</f>
        <v>17167043.100000001</v>
      </c>
      <c r="V57" s="280">
        <v>19146926.949999999</v>
      </c>
      <c r="W57" s="288" t="str">
        <f>IF(U57&gt;=V57*0.85,"ok","pas ok")</f>
        <v>ok</v>
      </c>
      <c r="X57" s="496">
        <f>U57/V57*100</f>
        <v>89.65952157664654</v>
      </c>
    </row>
    <row r="58" spans="1:24" ht="28.5" customHeight="1" x14ac:dyDescent="0.2">
      <c r="A58" s="499"/>
      <c r="B58" s="57">
        <v>153.9</v>
      </c>
      <c r="C58" s="2">
        <v>19.2</v>
      </c>
      <c r="D58" s="2">
        <v>13.05</v>
      </c>
      <c r="E58" s="2">
        <v>0.5</v>
      </c>
      <c r="F58" s="4"/>
      <c r="G58" s="3">
        <v>20.3</v>
      </c>
      <c r="H58" s="2">
        <v>4</v>
      </c>
      <c r="I58" s="4"/>
      <c r="J58" s="49">
        <v>5</v>
      </c>
      <c r="K58" s="3">
        <v>37.4</v>
      </c>
      <c r="L58" s="4">
        <v>1</v>
      </c>
      <c r="M58" s="312"/>
      <c r="N58" s="280"/>
      <c r="O58" s="305"/>
      <c r="P58" s="314"/>
      <c r="Q58" s="310"/>
      <c r="R58" s="280"/>
      <c r="S58" s="282"/>
      <c r="T58" s="284"/>
      <c r="U58" s="286"/>
      <c r="V58" s="280"/>
      <c r="W58" s="288"/>
      <c r="X58" s="496"/>
    </row>
    <row r="59" spans="1:24" ht="28.5" customHeight="1" thickBot="1" x14ac:dyDescent="0.25">
      <c r="A59" s="499"/>
      <c r="B59" s="58">
        <f t="shared" ref="B59:G59" si="17">SUM(B57*B58)</f>
        <v>9694622.7000000011</v>
      </c>
      <c r="C59" s="12">
        <f t="shared" si="17"/>
        <v>1045228.7999999999</v>
      </c>
      <c r="D59" s="12">
        <f t="shared" si="17"/>
        <v>766896.3</v>
      </c>
      <c r="E59" s="12">
        <f t="shared" si="17"/>
        <v>29383</v>
      </c>
      <c r="F59" s="46">
        <f t="shared" si="17"/>
        <v>0</v>
      </c>
      <c r="G59" s="12">
        <f t="shared" si="17"/>
        <v>1611596.7</v>
      </c>
      <c r="H59" s="12">
        <f>SUM(H57*H58)</f>
        <v>393372</v>
      </c>
      <c r="I59" s="46">
        <f>SUM(I57*I58)</f>
        <v>0</v>
      </c>
      <c r="J59" s="46">
        <f>SUM(J57*J58)</f>
        <v>440700</v>
      </c>
      <c r="K59" s="12">
        <f>SUM(K57*K58)</f>
        <v>1570014.5999999999</v>
      </c>
      <c r="L59" s="46">
        <f>SUM(L57*L58)</f>
        <v>54612</v>
      </c>
      <c r="M59" s="313"/>
      <c r="N59" s="281"/>
      <c r="O59" s="306"/>
      <c r="P59" s="315"/>
      <c r="Q59" s="311"/>
      <c r="R59" s="281"/>
      <c r="S59" s="283"/>
      <c r="T59" s="285"/>
      <c r="U59" s="287"/>
      <c r="V59" s="281"/>
      <c r="W59" s="289"/>
      <c r="X59" s="498"/>
    </row>
    <row r="60" spans="1:24" ht="28.5" customHeight="1" x14ac:dyDescent="0.2">
      <c r="A60" s="499" t="s">
        <v>151</v>
      </c>
      <c r="B60" s="60">
        <v>62993</v>
      </c>
      <c r="C60" s="61">
        <v>54439</v>
      </c>
      <c r="D60" s="62">
        <v>58766</v>
      </c>
      <c r="E60" s="60"/>
      <c r="F60" s="63"/>
      <c r="G60" s="64">
        <v>79389</v>
      </c>
      <c r="H60" s="61">
        <v>98343</v>
      </c>
      <c r="I60" s="63"/>
      <c r="J60" s="65">
        <v>88140</v>
      </c>
      <c r="K60" s="64">
        <v>41979</v>
      </c>
      <c r="L60" s="66"/>
      <c r="M60" s="312">
        <f>B62+C62+D62+G62+H62+J62+K62+L62</f>
        <v>11690342.6</v>
      </c>
      <c r="N60" s="280">
        <v>210840</v>
      </c>
      <c r="O60" s="305"/>
      <c r="P60" s="314" t="str">
        <f>IF(N60&lt;=V60*0.1,"ok","pas ok")</f>
        <v>ok</v>
      </c>
      <c r="Q60" s="310">
        <f>N60/M60*100</f>
        <v>1.8035399578452047</v>
      </c>
      <c r="R60" s="280">
        <v>233090</v>
      </c>
      <c r="S60" s="282" t="str">
        <f>IF((R60+K62+L62)&gt;=V60*0.05,"ok","pas ok")</f>
        <v>ok</v>
      </c>
      <c r="T60" s="284">
        <f>((K62+R60+L62)/V60)*100</f>
        <v>7.8620306232475148</v>
      </c>
      <c r="U60" s="286">
        <f>M60+N60+R60</f>
        <v>12134272.6</v>
      </c>
      <c r="V60" s="280">
        <v>13269913.970000001</v>
      </c>
      <c r="W60" s="288" t="str">
        <f>IF(U60&gt;=V60*0.85,"ok","pas ok")</f>
        <v>ok</v>
      </c>
      <c r="X60" s="496">
        <f>U60/V60*100</f>
        <v>91.441983930209304</v>
      </c>
    </row>
    <row r="61" spans="1:24" ht="28.5" customHeight="1" x14ac:dyDescent="0.2">
      <c r="A61" s="499"/>
      <c r="B61" s="57">
        <v>91.9</v>
      </c>
      <c r="C61" s="2">
        <v>38.5</v>
      </c>
      <c r="D61" s="2">
        <v>26.8</v>
      </c>
      <c r="E61" s="2"/>
      <c r="F61" s="4"/>
      <c r="G61" s="3">
        <v>11.1</v>
      </c>
      <c r="H61" s="2">
        <v>1</v>
      </c>
      <c r="I61" s="4"/>
      <c r="J61" s="49">
        <v>5</v>
      </c>
      <c r="K61" s="3">
        <v>19.3</v>
      </c>
      <c r="L61" s="4"/>
      <c r="M61" s="312"/>
      <c r="N61" s="280"/>
      <c r="O61" s="305"/>
      <c r="P61" s="314"/>
      <c r="Q61" s="310"/>
      <c r="R61" s="280"/>
      <c r="S61" s="282"/>
      <c r="T61" s="284"/>
      <c r="U61" s="286"/>
      <c r="V61" s="280"/>
      <c r="W61" s="288"/>
      <c r="X61" s="496"/>
    </row>
    <row r="62" spans="1:24" ht="28.5" customHeight="1" thickBot="1" x14ac:dyDescent="0.25">
      <c r="A62" s="499"/>
      <c r="B62" s="58">
        <f>SUM(B60*B61)</f>
        <v>5789056.7000000002</v>
      </c>
      <c r="C62" s="12">
        <f>SUM(C60*C61)</f>
        <v>2095901.5</v>
      </c>
      <c r="D62" s="12">
        <f>SUM(D60*D61)</f>
        <v>1574928.8</v>
      </c>
      <c r="E62" s="12">
        <f>SUM(E60*E61)</f>
        <v>0</v>
      </c>
      <c r="F62" s="46">
        <f>SUM(F60*F61)</f>
        <v>0</v>
      </c>
      <c r="G62" s="12">
        <f t="shared" ref="G62:L62" si="18">SUM(G60*G61)</f>
        <v>881217.9</v>
      </c>
      <c r="H62" s="12">
        <f t="shared" si="18"/>
        <v>98343</v>
      </c>
      <c r="I62" s="46">
        <f t="shared" si="18"/>
        <v>0</v>
      </c>
      <c r="J62" s="46">
        <f t="shared" si="18"/>
        <v>440700</v>
      </c>
      <c r="K62" s="12">
        <f t="shared" si="18"/>
        <v>810194.70000000007</v>
      </c>
      <c r="L62" s="46">
        <f t="shared" si="18"/>
        <v>0</v>
      </c>
      <c r="M62" s="313"/>
      <c r="N62" s="281"/>
      <c r="O62" s="306"/>
      <c r="P62" s="315"/>
      <c r="Q62" s="311"/>
      <c r="R62" s="281"/>
      <c r="S62" s="283"/>
      <c r="T62" s="285"/>
      <c r="U62" s="287"/>
      <c r="V62" s="281"/>
      <c r="W62" s="289"/>
      <c r="X62" s="498"/>
    </row>
    <row r="63" spans="1:24" ht="28.5" customHeight="1" x14ac:dyDescent="0.2">
      <c r="A63" s="499" t="s">
        <v>152</v>
      </c>
      <c r="B63" s="60">
        <v>62993</v>
      </c>
      <c r="C63" s="61">
        <v>54439</v>
      </c>
      <c r="D63" s="62">
        <v>58766</v>
      </c>
      <c r="E63" s="60"/>
      <c r="F63" s="63"/>
      <c r="G63" s="64">
        <v>79389</v>
      </c>
      <c r="H63" s="61">
        <v>98343</v>
      </c>
      <c r="I63" s="63"/>
      <c r="J63" s="65">
        <v>88140</v>
      </c>
      <c r="K63" s="64">
        <v>41979</v>
      </c>
      <c r="L63" s="66">
        <v>54612</v>
      </c>
      <c r="M63" s="312">
        <f>B65+C65+D65+G65+H65+J65+K65+L65</f>
        <v>4706033.2</v>
      </c>
      <c r="N63" s="280">
        <v>198157.58</v>
      </c>
      <c r="O63" s="305"/>
      <c r="P63" s="314" t="str">
        <f>IF(N63&lt;=V63*0.1,"ok","pas ok")</f>
        <v>ok</v>
      </c>
      <c r="Q63" s="310">
        <f>N63/M63*100</f>
        <v>4.2107136005755326</v>
      </c>
      <c r="R63" s="280">
        <v>130134.9</v>
      </c>
      <c r="S63" s="282" t="str">
        <f>IF((R63+K65+L65)&gt;=V63*0.05,"ok","pas ok")</f>
        <v>ok</v>
      </c>
      <c r="T63" s="284">
        <f>((K65+R63+L65)/V63)*100</f>
        <v>9.5742775148754458</v>
      </c>
      <c r="U63" s="286">
        <f>M63+N63+R63</f>
        <v>5034325.6800000006</v>
      </c>
      <c r="V63" s="280">
        <v>5722467.2999999998</v>
      </c>
      <c r="W63" s="288" t="str">
        <f>IF(U63&gt;=V63*0.85,"ok","pas ok")</f>
        <v>ok</v>
      </c>
      <c r="X63" s="496">
        <f>U63/V63*100</f>
        <v>87.974739147919649</v>
      </c>
    </row>
    <row r="64" spans="1:24" ht="28.5" customHeight="1" x14ac:dyDescent="0.2">
      <c r="A64" s="499"/>
      <c r="B64" s="57">
        <v>49.1</v>
      </c>
      <c r="C64" s="2">
        <v>17.100000000000001</v>
      </c>
      <c r="D64" s="2">
        <v>0</v>
      </c>
      <c r="E64" s="2"/>
      <c r="F64" s="4"/>
      <c r="G64" s="3">
        <v>0</v>
      </c>
      <c r="H64" s="2">
        <v>0</v>
      </c>
      <c r="I64" s="4"/>
      <c r="J64" s="49">
        <v>3</v>
      </c>
      <c r="K64" s="3">
        <v>8</v>
      </c>
      <c r="L64" s="4">
        <v>1.5</v>
      </c>
      <c r="M64" s="312"/>
      <c r="N64" s="280"/>
      <c r="O64" s="305"/>
      <c r="P64" s="314"/>
      <c r="Q64" s="310"/>
      <c r="R64" s="280"/>
      <c r="S64" s="282"/>
      <c r="T64" s="284"/>
      <c r="U64" s="286"/>
      <c r="V64" s="280"/>
      <c r="W64" s="288"/>
      <c r="X64" s="496"/>
    </row>
    <row r="65" spans="1:24" ht="28.5" customHeight="1" x14ac:dyDescent="0.2">
      <c r="A65" s="499"/>
      <c r="B65" s="90">
        <f>SUM(B63*B64)</f>
        <v>3092956.3000000003</v>
      </c>
      <c r="C65" s="91">
        <f>SUM(C63*C64)</f>
        <v>930906.9</v>
      </c>
      <c r="D65" s="91">
        <f>SUM(D63*D64)</f>
        <v>0</v>
      </c>
      <c r="E65" s="91">
        <f>SUM(E63*E64)</f>
        <v>0</v>
      </c>
      <c r="F65" s="92">
        <f>SUM(F63*F64)</f>
        <v>0</v>
      </c>
      <c r="G65" s="91">
        <f t="shared" ref="G65:L65" si="19">SUM(G63*G64)</f>
        <v>0</v>
      </c>
      <c r="H65" s="91">
        <f t="shared" si="19"/>
        <v>0</v>
      </c>
      <c r="I65" s="92">
        <f t="shared" si="19"/>
        <v>0</v>
      </c>
      <c r="J65" s="92">
        <f t="shared" si="19"/>
        <v>264420</v>
      </c>
      <c r="K65" s="91">
        <f t="shared" si="19"/>
        <v>335832</v>
      </c>
      <c r="L65" s="92">
        <f t="shared" si="19"/>
        <v>81918</v>
      </c>
      <c r="M65" s="500"/>
      <c r="N65" s="494"/>
      <c r="O65" s="501"/>
      <c r="P65" s="502"/>
      <c r="Q65" s="503"/>
      <c r="R65" s="494"/>
      <c r="S65" s="504"/>
      <c r="T65" s="505"/>
      <c r="U65" s="493"/>
      <c r="V65" s="494"/>
      <c r="W65" s="495"/>
      <c r="X65" s="497"/>
    </row>
    <row r="66" spans="1:24" ht="12" customHeight="1" x14ac:dyDescent="0.2"/>
  </sheetData>
  <mergeCells count="277">
    <mergeCell ref="U3:U5"/>
    <mergeCell ref="V3:V5"/>
    <mergeCell ref="W3:W5"/>
    <mergeCell ref="X3:X5"/>
    <mergeCell ref="P4:P5"/>
    <mergeCell ref="R4:R5"/>
    <mergeCell ref="S4:S5"/>
    <mergeCell ref="B1:X1"/>
    <mergeCell ref="A2:A4"/>
    <mergeCell ref="B2:X2"/>
    <mergeCell ref="B3:F3"/>
    <mergeCell ref="G3:I3"/>
    <mergeCell ref="J3:J4"/>
    <mergeCell ref="K3:L3"/>
    <mergeCell ref="M3:M5"/>
    <mergeCell ref="N3:Q3"/>
    <mergeCell ref="R3:T3"/>
    <mergeCell ref="X6:X8"/>
    <mergeCell ref="A9:A11"/>
    <mergeCell ref="M9:M11"/>
    <mergeCell ref="N9:N11"/>
    <mergeCell ref="O9:O11"/>
    <mergeCell ref="P9:P11"/>
    <mergeCell ref="Q9:Q11"/>
    <mergeCell ref="R9:R11"/>
    <mergeCell ref="S9:S11"/>
    <mergeCell ref="T9:T11"/>
    <mergeCell ref="R6:R8"/>
    <mergeCell ref="S6:S8"/>
    <mergeCell ref="T6:T8"/>
    <mergeCell ref="U6:U8"/>
    <mergeCell ref="V6:V8"/>
    <mergeCell ref="W6:W8"/>
    <mergeCell ref="A6:A8"/>
    <mergeCell ref="M6:M8"/>
    <mergeCell ref="N6:N8"/>
    <mergeCell ref="O6:O8"/>
    <mergeCell ref="P6:P8"/>
    <mergeCell ref="Q6:Q8"/>
    <mergeCell ref="U9:U11"/>
    <mergeCell ref="V9:V11"/>
    <mergeCell ref="O15:O17"/>
    <mergeCell ref="P15:P17"/>
    <mergeCell ref="Q15:Q17"/>
    <mergeCell ref="R15:R17"/>
    <mergeCell ref="S15:S17"/>
    <mergeCell ref="T15:T17"/>
    <mergeCell ref="W9:W11"/>
    <mergeCell ref="X9:X11"/>
    <mergeCell ref="A12:A14"/>
    <mergeCell ref="M12:M14"/>
    <mergeCell ref="N12:N14"/>
    <mergeCell ref="O12:O14"/>
    <mergeCell ref="P12:P14"/>
    <mergeCell ref="Q12:Q14"/>
    <mergeCell ref="X12:X14"/>
    <mergeCell ref="R12:R14"/>
    <mergeCell ref="S12:S14"/>
    <mergeCell ref="T12:T14"/>
    <mergeCell ref="U12:U14"/>
    <mergeCell ref="V12:V14"/>
    <mergeCell ref="W12:W14"/>
    <mergeCell ref="Q21:Q23"/>
    <mergeCell ref="R21:R23"/>
    <mergeCell ref="S21:S23"/>
    <mergeCell ref="T21:T23"/>
    <mergeCell ref="U15:U17"/>
    <mergeCell ref="V15:V17"/>
    <mergeCell ref="W15:W17"/>
    <mergeCell ref="X15:X17"/>
    <mergeCell ref="A18:A20"/>
    <mergeCell ref="M18:M20"/>
    <mergeCell ref="N18:N20"/>
    <mergeCell ref="O18:O20"/>
    <mergeCell ref="P18:P20"/>
    <mergeCell ref="Q18:Q20"/>
    <mergeCell ref="X18:X20"/>
    <mergeCell ref="R18:R20"/>
    <mergeCell ref="S18:S20"/>
    <mergeCell ref="T18:T20"/>
    <mergeCell ref="U18:U20"/>
    <mergeCell ref="V18:V20"/>
    <mergeCell ref="W18:W20"/>
    <mergeCell ref="A15:A17"/>
    <mergeCell ref="M15:M17"/>
    <mergeCell ref="N15:N17"/>
    <mergeCell ref="S27:S29"/>
    <mergeCell ref="T27:T29"/>
    <mergeCell ref="U21:U23"/>
    <mergeCell ref="V21:V23"/>
    <mergeCell ref="W21:W23"/>
    <mergeCell ref="X21:X23"/>
    <mergeCell ref="A24:A26"/>
    <mergeCell ref="M24:M26"/>
    <mergeCell ref="N24:N26"/>
    <mergeCell ref="O24:O26"/>
    <mergeCell ref="P24:P26"/>
    <mergeCell ref="Q24:Q26"/>
    <mergeCell ref="X24:X26"/>
    <mergeCell ref="R24:R26"/>
    <mergeCell ref="S24:S26"/>
    <mergeCell ref="T24:T26"/>
    <mergeCell ref="U24:U26"/>
    <mergeCell ref="V24:V26"/>
    <mergeCell ref="W24:W26"/>
    <mergeCell ref="A21:A23"/>
    <mergeCell ref="M21:M23"/>
    <mergeCell ref="N21:N23"/>
    <mergeCell ref="O21:O23"/>
    <mergeCell ref="P21:P23"/>
    <mergeCell ref="U27:U29"/>
    <mergeCell ref="V27:V29"/>
    <mergeCell ref="W27:W29"/>
    <mergeCell ref="X27:X29"/>
    <mergeCell ref="A30:A32"/>
    <mergeCell ref="M30:M32"/>
    <mergeCell ref="N30:N32"/>
    <mergeCell ref="O30:O32"/>
    <mergeCell ref="P30:P32"/>
    <mergeCell ref="Q30:Q32"/>
    <mergeCell ref="X30:X32"/>
    <mergeCell ref="R30:R32"/>
    <mergeCell ref="S30:S32"/>
    <mergeCell ref="T30:T32"/>
    <mergeCell ref="U30:U32"/>
    <mergeCell ref="V30:V32"/>
    <mergeCell ref="W30:W32"/>
    <mergeCell ref="A27:A29"/>
    <mergeCell ref="M27:M29"/>
    <mergeCell ref="N27:N29"/>
    <mergeCell ref="O27:O29"/>
    <mergeCell ref="P27:P29"/>
    <mergeCell ref="Q27:Q29"/>
    <mergeCell ref="R27:R29"/>
    <mergeCell ref="X33:X35"/>
    <mergeCell ref="A36:A38"/>
    <mergeCell ref="M36:M38"/>
    <mergeCell ref="N36:N38"/>
    <mergeCell ref="O36:O38"/>
    <mergeCell ref="P36:P38"/>
    <mergeCell ref="Q36:Q38"/>
    <mergeCell ref="X36:X38"/>
    <mergeCell ref="R36:R38"/>
    <mergeCell ref="S36:S38"/>
    <mergeCell ref="T36:T38"/>
    <mergeCell ref="U36:U38"/>
    <mergeCell ref="V36:V38"/>
    <mergeCell ref="W36:W38"/>
    <mergeCell ref="A33:A35"/>
    <mergeCell ref="M33:M35"/>
    <mergeCell ref="N33:N35"/>
    <mergeCell ref="O33:O35"/>
    <mergeCell ref="P33:P35"/>
    <mergeCell ref="Q33:Q35"/>
    <mergeCell ref="R33:R35"/>
    <mergeCell ref="S33:S35"/>
    <mergeCell ref="T33:T35"/>
    <mergeCell ref="O39:O41"/>
    <mergeCell ref="P39:P41"/>
    <mergeCell ref="Q39:Q41"/>
    <mergeCell ref="R39:R41"/>
    <mergeCell ref="S39:S41"/>
    <mergeCell ref="T39:T41"/>
    <mergeCell ref="U33:U35"/>
    <mergeCell ref="V33:V35"/>
    <mergeCell ref="W33:W35"/>
    <mergeCell ref="Q45:Q47"/>
    <mergeCell ref="R45:R47"/>
    <mergeCell ref="S45:S47"/>
    <mergeCell ref="T45:T47"/>
    <mergeCell ref="U39:U41"/>
    <mergeCell ref="V39:V41"/>
    <mergeCell ref="W39:W41"/>
    <mergeCell ref="X39:X41"/>
    <mergeCell ref="A42:A44"/>
    <mergeCell ref="M42:M44"/>
    <mergeCell ref="N42:N44"/>
    <mergeCell ref="O42:O44"/>
    <mergeCell ref="P42:P44"/>
    <mergeCell ref="Q42:Q44"/>
    <mergeCell ref="X42:X44"/>
    <mergeCell ref="R42:R44"/>
    <mergeCell ref="S42:S44"/>
    <mergeCell ref="T42:T44"/>
    <mergeCell ref="U42:U44"/>
    <mergeCell ref="V42:V44"/>
    <mergeCell ref="W42:W44"/>
    <mergeCell ref="A39:A41"/>
    <mergeCell ref="M39:M41"/>
    <mergeCell ref="N39:N41"/>
    <mergeCell ref="S51:S53"/>
    <mergeCell ref="T51:T53"/>
    <mergeCell ref="U45:U47"/>
    <mergeCell ref="V45:V47"/>
    <mergeCell ref="W45:W47"/>
    <mergeCell ref="X45:X47"/>
    <mergeCell ref="A48:A50"/>
    <mergeCell ref="M48:M50"/>
    <mergeCell ref="N48:N50"/>
    <mergeCell ref="O48:O50"/>
    <mergeCell ref="P48:P50"/>
    <mergeCell ref="Q48:Q50"/>
    <mergeCell ref="X48:X50"/>
    <mergeCell ref="R48:R50"/>
    <mergeCell ref="S48:S50"/>
    <mergeCell ref="T48:T50"/>
    <mergeCell ref="U48:U50"/>
    <mergeCell ref="V48:V50"/>
    <mergeCell ref="W48:W50"/>
    <mergeCell ref="A45:A47"/>
    <mergeCell ref="M45:M47"/>
    <mergeCell ref="N45:N47"/>
    <mergeCell ref="O45:O47"/>
    <mergeCell ref="P45:P47"/>
    <mergeCell ref="U51:U53"/>
    <mergeCell ref="V51:V53"/>
    <mergeCell ref="W51:W53"/>
    <mergeCell ref="X51:X53"/>
    <mergeCell ref="A54:A56"/>
    <mergeCell ref="M54:M56"/>
    <mergeCell ref="N54:N56"/>
    <mergeCell ref="O54:O56"/>
    <mergeCell ref="P54:P56"/>
    <mergeCell ref="Q54:Q56"/>
    <mergeCell ref="X54:X56"/>
    <mergeCell ref="R54:R56"/>
    <mergeCell ref="S54:S56"/>
    <mergeCell ref="T54:T56"/>
    <mergeCell ref="U54:U56"/>
    <mergeCell ref="V54:V56"/>
    <mergeCell ref="W54:W56"/>
    <mergeCell ref="A51:A53"/>
    <mergeCell ref="M51:M53"/>
    <mergeCell ref="N51:N53"/>
    <mergeCell ref="O51:O53"/>
    <mergeCell ref="P51:P53"/>
    <mergeCell ref="Q51:Q53"/>
    <mergeCell ref="R51:R53"/>
    <mergeCell ref="U57:U59"/>
    <mergeCell ref="V57:V59"/>
    <mergeCell ref="W57:W59"/>
    <mergeCell ref="X57:X59"/>
    <mergeCell ref="A60:A62"/>
    <mergeCell ref="M60:M62"/>
    <mergeCell ref="N60:N62"/>
    <mergeCell ref="O60:O62"/>
    <mergeCell ref="P60:P62"/>
    <mergeCell ref="Q60:Q62"/>
    <mergeCell ref="A57:A59"/>
    <mergeCell ref="M57:M59"/>
    <mergeCell ref="N57:N59"/>
    <mergeCell ref="O57:O59"/>
    <mergeCell ref="P57:P59"/>
    <mergeCell ref="Q57:Q59"/>
    <mergeCell ref="R57:R59"/>
    <mergeCell ref="S57:S59"/>
    <mergeCell ref="T57:T59"/>
    <mergeCell ref="U63:U65"/>
    <mergeCell ref="V63:V65"/>
    <mergeCell ref="W63:W65"/>
    <mergeCell ref="X63:X65"/>
    <mergeCell ref="X60:X62"/>
    <mergeCell ref="A63:A65"/>
    <mergeCell ref="M63:M65"/>
    <mergeCell ref="N63:N65"/>
    <mergeCell ref="O63:O65"/>
    <mergeCell ref="P63:P65"/>
    <mergeCell ref="Q63:Q65"/>
    <mergeCell ref="R63:R65"/>
    <mergeCell ref="S63:S65"/>
    <mergeCell ref="T63:T65"/>
    <mergeCell ref="R60:R62"/>
    <mergeCell ref="S60:S62"/>
    <mergeCell ref="T60:T62"/>
    <mergeCell ref="U60:U62"/>
    <mergeCell ref="V60:V62"/>
    <mergeCell ref="W60:W62"/>
  </mergeCells>
  <conditionalFormatting sqref="B57:L58 B60:L61 B63:L64 R39:R65 R33 R36 B24:L25 B6:L7 R27 B9:L10 B12:L13 B15:L16 B18:L19 B21:L22 R6:R24 V6:V65 N6:O65 B27:L28 B30:L31 B33:L34 B36:L37 B39:L40 B42:L43 B45:L46 B48:L49 B51:L52 B54:L55">
    <cfRule type="containsBlanks" dxfId="1" priority="3" stopIfTrue="1">
      <formula>LEN(TRIM(B6))=0</formula>
    </cfRule>
  </conditionalFormatting>
  <conditionalFormatting sqref="B57:L58 B60:L61 B63:L64 B24:L25 B6:L7 B9:L10 B12:L13 B15:L16 B18:L19 B21:L22 B27:L28 B30:L31 B33:L34 B36:L37 B39:L40 B42:L43 B45:L46 B48:L49 B51:L52 B54:L55">
    <cfRule type="containsBlanks" dxfId="0" priority="1" stopIfTrue="1">
      <formula>LEN(TRIM(B6))=0</formula>
    </cfRule>
    <cfRule type="containsBlanks" priority="2" stopIfTrue="1">
      <formula>LEN(TRIM(B6))=0</formula>
    </cfRule>
  </conditionalFormatting>
  <pageMargins left="0.15748031496062992" right="0.15748031496062992" top="0.19685039370078741" bottom="0.31496062992125984" header="0.15748031496062992" footer="0.23622047244094491"/>
  <pageSetup paperSize="8" scale="6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COR</vt:lpstr>
      <vt:lpstr>CPE </vt:lpstr>
      <vt:lpstr>CPA </vt:lpstr>
      <vt:lpstr>ANNEXE AU COR</vt:lpstr>
      <vt:lpstr>Feuil1</vt:lpstr>
      <vt:lpstr>'ANNEXE AU COR'!Impression_des_titres</vt:lpstr>
      <vt:lpstr>COR!Impression_des_titres</vt:lpstr>
      <vt:lpstr>'CPA '!Impression_des_titres</vt:lpstr>
      <vt:lpstr>Feuil1!Impression_des_titres</vt:lpstr>
      <vt:lpstr>'ANNEXE AU COR'!Zone_d_impression</vt:lpstr>
      <vt:lpstr>COR!Zone_d_impression</vt:lpstr>
      <vt:lpstr>'CPA '!Zone_d_impression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</dc:creator>
  <cp:lastModifiedBy>Nourdine TAYBI</cp:lastModifiedBy>
  <cp:lastPrinted>2017-09-19T09:26:01Z</cp:lastPrinted>
  <dcterms:created xsi:type="dcterms:W3CDTF">2009-11-27T09:46:36Z</dcterms:created>
  <dcterms:modified xsi:type="dcterms:W3CDTF">2017-10-12T08:20:49Z</dcterms:modified>
</cp:coreProperties>
</file>